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E:\naac\criteria3\3.2.2\"/>
    </mc:Choice>
  </mc:AlternateContent>
  <xr:revisionPtr revIDLastSave="0" documentId="13_ncr:1_{AE63F080-C111-461F-A70A-C09B9D031A58}" xr6:coauthVersionLast="47" xr6:coauthVersionMax="47" xr10:uidLastSave="{00000000-0000-0000-0000-000000000000}"/>
  <bookViews>
    <workbookView xWindow="-108" yWindow="-108" windowWidth="23256" windowHeight="12576" tabRatio="561" xr2:uid="{00000000-000D-0000-FFFF-FFFF00000000}"/>
  </bookViews>
  <sheets>
    <sheet name="events" sheetId="1" r:id="rId1"/>
  </sheets>
  <calcPr calcId="191029"/>
  <extLst>
    <ext uri="GoogleSheetsCustomDataVersion2">
      <go:sheetsCustomData xmlns:go="http://customooxmlschemas.google.com/" r:id="" roundtripDataChecksum="SQSbyf0robtv7a0IcTk01reHO9ocjO6gexU8lASwlhM="/>
    </ext>
  </extLst>
</workbook>
</file>

<file path=xl/calcChain.xml><?xml version="1.0" encoding="utf-8"?>
<calcChain xmlns="http://schemas.openxmlformats.org/spreadsheetml/2006/main">
  <c r="E395" i="1" l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<sst xmlns="http://schemas.openxmlformats.org/spreadsheetml/2006/main" count="1183" uniqueCount="607">
  <si>
    <t>3.2.2 Number of workshops/seminars/conferences including programs conducted on Research Methodology, Intellectual Property Rights (IPR) and entrepreneurship during the last five years</t>
  </si>
  <si>
    <t>Year</t>
  </si>
  <si>
    <t>Name of the workshop/ seminar/ conference</t>
  </si>
  <si>
    <t>Number of Participants</t>
  </si>
  <si>
    <t>Date From – To</t>
  </si>
  <si>
    <t>Link to the Activity report on the website</t>
  </si>
  <si>
    <t>Technical Skill</t>
  </si>
  <si>
    <t>22/09/2017 to 22/09/2017</t>
  </si>
  <si>
    <t>Professional Ethics in IT industry</t>
  </si>
  <si>
    <t>Latest trends in training programs needed for software industry</t>
  </si>
  <si>
    <t>Performance Engineering</t>
  </si>
  <si>
    <t>30/08/2017 to 30/08/2017</t>
  </si>
  <si>
    <t>One week FDP on “Research Methodolgy”</t>
  </si>
  <si>
    <t>05/03/2018 to 09/03/2018</t>
  </si>
  <si>
    <t>“Construction Project Management”</t>
  </si>
  <si>
    <t>23/07/2018 to 27/03/2018</t>
  </si>
  <si>
    <t>FDP on “Big Data for Business Management”</t>
  </si>
  <si>
    <t>One day workshop on Cottage Industry and Textile Industry –at Charaka and Ninasam, Heggodu</t>
  </si>
  <si>
    <t>17/04/2018 to 17/04/2018</t>
  </si>
  <si>
    <t>NS2 installation and intriduction to NS2 simulation</t>
  </si>
  <si>
    <t>18/08/2017 To 18/08/2017</t>
  </si>
  <si>
    <t>CCNA -Cisco Certified Network Associate</t>
  </si>
  <si>
    <t>24/09/2017 to 24/09/2017</t>
  </si>
  <si>
    <t>Dynamic Talent Cloud</t>
  </si>
  <si>
    <t>29/09/2017 to 29/09/2017</t>
  </si>
  <si>
    <t>JDBC Coonectivity</t>
  </si>
  <si>
    <t>27/09/2017 to 27/09/2017</t>
  </si>
  <si>
    <t>PHP Databse Connectivity</t>
  </si>
  <si>
    <t>11/10/2017 to 11/10/2017</t>
  </si>
  <si>
    <t>Ethical Hacking</t>
  </si>
  <si>
    <t>24/02/2018 to 25/02/2018</t>
  </si>
  <si>
    <t>Role of Bio-Informetics</t>
  </si>
  <si>
    <t>02/03/2018 to 02/03/2018</t>
  </si>
  <si>
    <t>Role of Youth in Nation Building</t>
  </si>
  <si>
    <t>13/04/2018 to 13/04/2018</t>
  </si>
  <si>
    <t>NAME 2018</t>
  </si>
  <si>
    <t>20/04/2018 to 21/04/2028</t>
  </si>
  <si>
    <t>One – week Faculty Development Programs On “Image Processing and its Research Challenges”</t>
  </si>
  <si>
    <t>23/07/2018 to 27/07/2018</t>
  </si>
  <si>
    <t>International Conference on Multimedia Processing, Communication and Information Technology - MPCIT 2018</t>
  </si>
  <si>
    <t>08/06/2018 to 09/06/2018</t>
  </si>
  <si>
    <t>Workshop on PCB DESIGINING and DRAFTING for students of ECE/TCE/CSE/EEE/</t>
  </si>
  <si>
    <t>Workshop on Fundamentals of Linear Integrated Circuits and Analog Communications</t>
  </si>
  <si>
    <t>05/02/2018 to 06/02/2018</t>
  </si>
  <si>
    <t>Workshop on 555 Timer and its application for IV semester ECE and TCE Students.</t>
  </si>
  <si>
    <t>A one-day Workshop on “Internet Awareness and Digital transactions for Women and Senior Citizens”</t>
  </si>
  <si>
    <t>Conducted National Workshop on “IOT a hand on approach for BE Students’’, Organized by Department of ECE &amp; TCE.</t>
  </si>
  <si>
    <t>29/01/2018  To 02/02/2018</t>
  </si>
  <si>
    <t>Two – day workshop on IOT, hands on approach for Engineering Students.</t>
  </si>
  <si>
    <t>04/11/2017 To 05/11/2017</t>
  </si>
  <si>
    <t>Five days FDP on “ARM Microcontroller &amp; Embedded System Using Arm Cortex M3 and NS2”</t>
  </si>
  <si>
    <t>11/12/2017 To 15/12/2017</t>
  </si>
  <si>
    <t>Technical talk on Importance of VLSI</t>
  </si>
  <si>
    <t>Technical talk on Product design flow in industry and carrier oppurtunities in electronics core company across global</t>
  </si>
  <si>
    <t>29/08/2018 to 29/08/2018</t>
  </si>
  <si>
    <t>Workshop on building Wiring, Electrical Controls and Servicing of home appliances.</t>
  </si>
  <si>
    <t>16/01/2018 to 25/01/2018</t>
  </si>
  <si>
    <t xml:space="preserve">One day workshop on basic Arduino </t>
  </si>
  <si>
    <t>24/02/2018 to 24/02/2018</t>
  </si>
  <si>
    <t>Basic Electronics Engg. - A Practical Approach</t>
  </si>
  <si>
    <t>Invited Talk by Mr. Nivedan Nempe  Founder Areca - Tea,  CEO - Mystic Aromatics.</t>
  </si>
  <si>
    <t>23/09/2017 To 23/09/2017</t>
  </si>
  <si>
    <t>Awareness Programme on Jagriti Yatra &amp; Sustainable Enterprise Award</t>
  </si>
  <si>
    <t>17/07/2018 To 17/07/2018</t>
  </si>
  <si>
    <t>Awareness Programme on opertunities in Aviation &amp; Hospitality Sector</t>
  </si>
  <si>
    <t>24/07/2018 To 24/07/2018</t>
  </si>
  <si>
    <t>Entrepreneurship Awareness Camp sponsored by NSTEDB, DST Govt. of India under NIMAT-Project at JNNCE Shivamogga</t>
  </si>
  <si>
    <t>04/10/2018 To 06/10/2018</t>
  </si>
  <si>
    <t>2017-18</t>
  </si>
  <si>
    <t xml:space="preserve">JDBC Coonectivity </t>
  </si>
  <si>
    <t>Advances in Satellite Communication and Networking</t>
  </si>
  <si>
    <t>29/08/2018 to 11/08/2018</t>
  </si>
  <si>
    <t>BASIC ELECTRICAL ENGG., - A Practical Approach</t>
  </si>
  <si>
    <t>Research Avenues in Genomics</t>
  </si>
  <si>
    <t>17/12/2018 to 21-12/2018</t>
  </si>
  <si>
    <t>Selenium Testing Tool</t>
  </si>
  <si>
    <t>12/10/2018 to 12/10/2018</t>
  </si>
  <si>
    <t>Technical Skills</t>
  </si>
  <si>
    <t>6/10/2018 to 7/10/2018</t>
  </si>
  <si>
    <t>Cloud Computing</t>
  </si>
  <si>
    <t>28/09/2018 to 28/09/2018</t>
  </si>
  <si>
    <t>23/09/2018 to 24/09/2018</t>
  </si>
  <si>
    <t>Energy Conservation, building code and its significance in sustainable growth</t>
  </si>
  <si>
    <t>18/08/2018 to 18/08/2018</t>
  </si>
  <si>
    <t>Roles and Responsibilities of IT professionals</t>
  </si>
  <si>
    <t>Scope of R &amp; D in Software Industry</t>
  </si>
  <si>
    <t>IOT - A hands on Approach</t>
  </si>
  <si>
    <t>A walk through Bio -Informatics</t>
  </si>
  <si>
    <t>MegaTrends in Future</t>
  </si>
  <si>
    <t>01/10/2019 to 01/10/2019</t>
  </si>
  <si>
    <t>Working of Neural Network</t>
  </si>
  <si>
    <t>24/09/2019 to 24/09/2019</t>
  </si>
  <si>
    <t>Engineering Profession &amp; beyond</t>
  </si>
  <si>
    <t>19/09/2019 to 19/09/2019</t>
  </si>
  <si>
    <t>Elastic Engine</t>
  </si>
  <si>
    <t>14/09/2019 to 14/09/2019</t>
  </si>
  <si>
    <t>VTU Guidelines</t>
  </si>
  <si>
    <t>30/08/2019 to 30/08/2019</t>
  </si>
  <si>
    <t>Hands On Training on Latex</t>
  </si>
  <si>
    <t>Application of Artificial Intelligence</t>
  </si>
  <si>
    <t>18/05/2019 to 18/05/2019</t>
  </si>
  <si>
    <t>Innovative Project Ideas and professional practices</t>
  </si>
  <si>
    <t>Developing Android App-Hackathon</t>
  </si>
  <si>
    <t>Technical Skills-COSMO CODING</t>
  </si>
  <si>
    <t>Cloud computing with AWS</t>
  </si>
  <si>
    <t>30/03/2019 to 30/03/2019</t>
  </si>
  <si>
    <t>Technical Skills-COSMO QUIZ</t>
  </si>
  <si>
    <t>29/03/2019 to 29/03/2019</t>
  </si>
  <si>
    <t>Technical Skills-COSMO CHART</t>
  </si>
  <si>
    <t>Application Development using Kotlin</t>
  </si>
  <si>
    <t>16/03/2019 to 17/03/2019</t>
  </si>
  <si>
    <t>Creativity and Technical Skills</t>
  </si>
  <si>
    <t>User Interface Design</t>
  </si>
  <si>
    <t>16/02/2019 to 16/02/2019</t>
  </si>
  <si>
    <t>Two days International Conference on “Emerging and sustainable Trends in Civil Engineering ESCE-2018” Organized by JNNCE Shimoga from September 27th to 28th 2018.</t>
  </si>
  <si>
    <t>27/07/2018 to 28/7/2018</t>
  </si>
  <si>
    <t>Earth Quake resistant Design of structures</t>
  </si>
  <si>
    <t>20/5/2019 to 24/05/2019</t>
  </si>
  <si>
    <t>Hydraulics Structure design construction, repair and maintenace</t>
  </si>
  <si>
    <t>STAAD PRo</t>
  </si>
  <si>
    <t>Quality control and concrete Mix design</t>
  </si>
  <si>
    <t>Solid Waste Management</t>
  </si>
  <si>
    <t>SDP on “Research Methodology for PG &amp; Ph.D. Scholars in Commerce &amp; Management”</t>
  </si>
  <si>
    <t>25/10/2018 to 27/10/2018</t>
  </si>
  <si>
    <t>Workshop on Career Opportunities and Certification Courses Available in the Area of Investment</t>
  </si>
  <si>
    <t>27/09/2018 to 27/09/2018</t>
  </si>
  <si>
    <t>Investor Awareness Program</t>
  </si>
  <si>
    <t>21/08/2018 to 21/08/2018</t>
  </si>
  <si>
    <t>International Conference on “Marketing in Digital World: Trends, Opportunities &amp; Challenges”</t>
  </si>
  <si>
    <t>FDP on “Paradigm Shift in Higher Education Teaching: Vision 2030”</t>
  </si>
  <si>
    <t>8/07/2019 to 19/07/2019</t>
  </si>
  <si>
    <t>Exposure to practical aspects of Stock Market – at Share khan</t>
  </si>
  <si>
    <t>23/08/2019 to 23/08/2019</t>
  </si>
  <si>
    <t>Workshop on Labor Code organized by EDIN Synergy, Mysore</t>
  </si>
  <si>
    <t>12/09/2019 to 12/09/2019</t>
  </si>
  <si>
    <t>Workshop on Big Data Analysis –Module-II</t>
  </si>
  <si>
    <t>07/11/2019 To 09/11/2019</t>
  </si>
  <si>
    <t>Seminar on Capital Market – organized by NSDL</t>
  </si>
  <si>
    <t>04/11/2019 to 04/11/2019</t>
  </si>
  <si>
    <t>Workshop on Big Data Analysis –Module-I</t>
  </si>
  <si>
    <t>23/09/2019 To 25/09/2019</t>
  </si>
  <si>
    <t>Two Day Workshop on Art and Science of Wikipedia</t>
  </si>
  <si>
    <t>15/11/2019 To 17/11/2019</t>
  </si>
  <si>
    <t>Workshop on Digital Marketing</t>
  </si>
  <si>
    <t>Technical talk on current technologies</t>
  </si>
  <si>
    <t>Hands on session by JDBC Connectivity</t>
  </si>
  <si>
    <t>10/10/2018 to 11/10/2018</t>
  </si>
  <si>
    <t>OS Installation on Hardware Networking</t>
  </si>
  <si>
    <t>15/10/2018 to17/10/2018</t>
  </si>
  <si>
    <t>Web mining and its application</t>
  </si>
  <si>
    <t>21/02/2019 to 21/02/2019</t>
  </si>
  <si>
    <t>C Programming</t>
  </si>
  <si>
    <t>Website Designing</t>
  </si>
  <si>
    <t>08/04/2019 to 09/04/2019</t>
  </si>
  <si>
    <t>2 Days worshop on Internet of Things</t>
  </si>
  <si>
    <t>29/04/2019 to 30/04/2019</t>
  </si>
  <si>
    <t>Material Characterization</t>
  </si>
  <si>
    <t>Two days workshop on Electronic Devices</t>
  </si>
  <si>
    <t>30/07/2019 to 31/07/2019</t>
  </si>
  <si>
    <t>Two weeks National level Workshop on Recent Trends in Multimedia processing and Wireless Sensor Networks</t>
  </si>
  <si>
    <t>15/07/2019 to 27/07/2019</t>
  </si>
  <si>
    <t>Building Smart Things by Leveraging IoT Technology using NodeMCU &amp; Raspberry Pi</t>
  </si>
  <si>
    <t>28/01/2019 to 01/02/2019</t>
  </si>
  <si>
    <t>DSP &amp; Image Processing through Machine Learning</t>
  </si>
  <si>
    <t>08/01/2019 to 12/01/2019</t>
  </si>
  <si>
    <t>Professional Documentation using Latex Tool</t>
  </si>
  <si>
    <t>26/03/2019 to 26/03/2019</t>
  </si>
  <si>
    <t>Technical Symposium PLASMA 2018 for BE students</t>
  </si>
  <si>
    <t>12/11/2018 to 12/11/2018</t>
  </si>
  <si>
    <t>1 day workshop on LICs &amp; Communication for 4th sem students</t>
  </si>
  <si>
    <t>1 day workshop on Basic Electronics for 1st year</t>
  </si>
  <si>
    <t>2 day workshop on Digital Image Processing</t>
  </si>
  <si>
    <t>27/10/2018 to 28/10.2018</t>
  </si>
  <si>
    <t>1 day workshop on Analog circuits</t>
  </si>
  <si>
    <t>1 day workshop on hobby project- a hands on session</t>
  </si>
  <si>
    <t>27/09/2019 to 27/09/2019</t>
  </si>
  <si>
    <t>Management and Entrepreneurship Development</t>
  </si>
  <si>
    <t>29/04/2019 to 29/04/2019</t>
  </si>
  <si>
    <t>Women Empowerment in Higher Education</t>
  </si>
  <si>
    <t>21/03/2019 to 21/03/2019</t>
  </si>
  <si>
    <t>Problem Solving Skills, Communication Skills, Leadership, Team work &amp; Ethics for career Growth</t>
  </si>
  <si>
    <t>12/16/2018 to 12/16/2018</t>
  </si>
  <si>
    <t>One week National level workshop</t>
  </si>
  <si>
    <t>21/01/2019 to 25/01/2019</t>
  </si>
  <si>
    <t>National Conference</t>
  </si>
  <si>
    <t>26/07/2019 to 27/07/2019</t>
  </si>
  <si>
    <t>Workshop</t>
  </si>
  <si>
    <t>07/09/2018 to 08/09/2018</t>
  </si>
  <si>
    <t>One day National seminar on current trends in nanotechnology</t>
  </si>
  <si>
    <t>14/05/2018 to 14/05/2018</t>
  </si>
  <si>
    <t>Karnataka Tech Entrepreneurship Summit -2019 (KTES-2019)</t>
  </si>
  <si>
    <t>14/02/2019 To 16/02/2019</t>
  </si>
  <si>
    <t>30/03/2019 To 30/03/2019</t>
  </si>
  <si>
    <t>Awareness Programme &amp; Debate on “Energy Efficiency &amp; Conservation” sponsored by Karnataka Renewable Energy Development Limited (KREDL), Govt. of Karnataka</t>
  </si>
  <si>
    <t>05/04/2019 To 05/04/2019</t>
  </si>
  <si>
    <t>Awareness Program on Benefits of Video based Learning for 1st Year Engineering Students by Mr. Roopak, VROOK at MBA/MCA Auditorium</t>
  </si>
  <si>
    <t>01/06/2019 To 01/06/2019</t>
  </si>
  <si>
    <t>Conducted Student Solar Ambassador Workshop of Gandhi Global Solar Yatra in association with IIT Bombay</t>
  </si>
  <si>
    <t>02/10/2019 To 02/10/2019</t>
  </si>
  <si>
    <t>The Four Years: TAP Re-launch Meeting cum Workshop with Alumni &amp; Students at Seminar Hall, Library Building</t>
  </si>
  <si>
    <t>18/10/2019 To 18/10/2019</t>
  </si>
  <si>
    <t>BioQuiz-2019 as a part of Bengaluru Tech Summit-2019 at MBA/MCA Auditorium</t>
  </si>
  <si>
    <t>08/11/2019 To 08/11/2019</t>
  </si>
  <si>
    <t>Ideation &amp; Lateral thinking Work shop</t>
  </si>
  <si>
    <t>13/11/2019 To 14/11/2019</t>
  </si>
  <si>
    <t>Dreamz - The road not taken</t>
  </si>
  <si>
    <t>30/11/2019 To 30/11/2019</t>
  </si>
  <si>
    <t>Two weeks workshop on Enterprenuership awareness programme</t>
  </si>
  <si>
    <t>16/12/2019 To 28/12/2019</t>
  </si>
  <si>
    <t>2018-19</t>
  </si>
  <si>
    <t>Workshop on Emerging Trends in Nano-science and Nano-Technology</t>
  </si>
  <si>
    <t xml:space="preserve">16/02/2019  to 16/02/2019 </t>
  </si>
  <si>
    <t xml:space="preserve">Workshop on Labor Code organized by EDIN Synergy, Mysore </t>
  </si>
  <si>
    <t>International Conference on “Banking, Financial Services and Insurance”</t>
  </si>
  <si>
    <t>17/01/2020 To 18/01/2020</t>
  </si>
  <si>
    <t>One-Week Online FDP on
How to Crack VTU-PhD Course Work in Research Methodology and IPR-16PHDRM</t>
  </si>
  <si>
    <t>02/11/2020 To 06/11/2020</t>
  </si>
  <si>
    <t xml:space="preserve">"Crossroads"-A Workshop on MBA Specialization Selection by </t>
  </si>
  <si>
    <t>03/08/2020 To 08/08/2020</t>
  </si>
  <si>
    <t xml:space="preserve">Students Development Programme on “Organizational Study” </t>
  </si>
  <si>
    <t>10/09/2020 To 10/09/2020</t>
  </si>
  <si>
    <t xml:space="preserve">Students Development Programme on “Effective Learning-Using online platform for Management Students </t>
  </si>
  <si>
    <t>20/09/2020 To 20/09/2020</t>
  </si>
  <si>
    <t>Students Development Programme on “Impossible Is Often Untried</t>
  </si>
  <si>
    <t>19/09/2020 To 19/09/2020</t>
  </si>
  <si>
    <t xml:space="preserve">Students Development Programme on “Neuro-linguistic Programming (NLP)” </t>
  </si>
  <si>
    <t>13/09/2020 To 13/09/2020</t>
  </si>
  <si>
    <t>Students Development Programme on “Money Management”</t>
  </si>
  <si>
    <t>2019-20</t>
  </si>
  <si>
    <t>Cyber Security</t>
  </si>
  <si>
    <t>27/07/2020 to 27/07/2020</t>
  </si>
  <si>
    <t>National level Webinar on "5G &amp; Beyond"</t>
  </si>
  <si>
    <t>26/07/2020 to 26/07/2020</t>
  </si>
  <si>
    <t>Programming in Python</t>
  </si>
  <si>
    <t>20/07/2020 to 24/07/2020</t>
  </si>
  <si>
    <t>Networking, Internet issues and its solutions in the JNNCE Campus</t>
  </si>
  <si>
    <t>15/07/2020 to 16/07/2020</t>
  </si>
  <si>
    <t>Internet of Things - Applications</t>
  </si>
  <si>
    <t>06/03/2020 to 07/03/2020</t>
  </si>
  <si>
    <t>Web Development and Web services</t>
  </si>
  <si>
    <t>13/11/2019 to 13/11/2019</t>
  </si>
  <si>
    <t>Innovative Project Exhibition cum Competition</t>
  </si>
  <si>
    <t>28/07/2020 to 29/07/2020</t>
  </si>
  <si>
    <t>Data Structures using C++</t>
  </si>
  <si>
    <t>20/07/2020 to 01/08/2020</t>
  </si>
  <si>
    <t>Advanced VLSI Design using Cadence EDA Tool</t>
  </si>
  <si>
    <t>18/07/2020 to 26/07/2020</t>
  </si>
  <si>
    <t>13/07/2020 to 18/07/2020</t>
  </si>
  <si>
    <t>Ham Radio</t>
  </si>
  <si>
    <t>06/03/2020 to 06/03/2020</t>
  </si>
  <si>
    <t>PLASMA 2019</t>
  </si>
  <si>
    <t>04/10/2019 to 05/10/2019</t>
  </si>
  <si>
    <t>Introduction to basic Electronics</t>
  </si>
  <si>
    <t>20/09/2019 to 20/09/2019</t>
  </si>
  <si>
    <t>Line Follower Design and Prototyping</t>
  </si>
  <si>
    <t>31/08/2019 to 01/09/2019</t>
  </si>
  <si>
    <t>Electronic circuits and applications of Sensors</t>
  </si>
  <si>
    <t>28/08/2019 to 30/08/2019</t>
  </si>
  <si>
    <t>Expectations from VLSI Industry</t>
  </si>
  <si>
    <t>13/11/2020 to 13/11/2020</t>
  </si>
  <si>
    <t>International Conference on " Computing,Telecommunication,Control "</t>
  </si>
  <si>
    <t>16/10/2020 to 17/10/2020</t>
  </si>
  <si>
    <t>Android Application Development</t>
  </si>
  <si>
    <t>01/08/2020 to 02/08/2020</t>
  </si>
  <si>
    <t>“Deep Learning Architectures for Image Processing Applications</t>
  </si>
  <si>
    <t>27/07/2020 to 31/07/2020</t>
  </si>
  <si>
    <t>Power and Performance Bench-marking on Intel Core Platforms</t>
  </si>
  <si>
    <t>19/07/2020 to 19/07/2020</t>
  </si>
  <si>
    <t>Energy Storage and its Applications</t>
  </si>
  <si>
    <t>Recent Trends and Emerging Technologies in Solar and Wind Energy Conversion Systems</t>
  </si>
  <si>
    <t>Recent and emerging technologies in distributed generation</t>
  </si>
  <si>
    <t>Electric Vehicles</t>
  </si>
  <si>
    <t>Five days National Level Workshop on "Differential Geometry and its applications in Engineering Fields"</t>
  </si>
  <si>
    <r>
      <rPr>
        <sz val="12"/>
        <color rgb="FF000000"/>
        <rFont val="Times New Roman"/>
        <family val="1"/>
      </rPr>
      <t xml:space="preserve">Two days National conference on </t>
    </r>
    <r>
      <rPr>
        <sz val="12"/>
        <color rgb="FF000000"/>
        <rFont val="Times New Roman"/>
        <family val="1"/>
      </rPr>
      <t>“Recent trends in applied sciences and computing engineering (NCRTASCE-2019)”</t>
    </r>
  </si>
  <si>
    <t>Application of ICT in teaching and chemical research</t>
  </si>
  <si>
    <t>06/10/2020 To 10/10/2020</t>
  </si>
  <si>
    <t>Three days webinar series on Role of chemistry in engineering and society</t>
  </si>
  <si>
    <t>12/08/2020 to 14/08/2020</t>
  </si>
  <si>
    <t>STTP on AI and other Advances in Computational methods for Genomics</t>
  </si>
  <si>
    <t>14/12/2020 to 19/12/2020</t>
  </si>
  <si>
    <t>STTP on Research Avenues in Genomics</t>
  </si>
  <si>
    <t>23/11/2020 to 28/11/2020</t>
  </si>
  <si>
    <t>Workshop on Full stack web development</t>
  </si>
  <si>
    <t>09/11/2020 to 11/11/2020</t>
  </si>
  <si>
    <t>FDP on Foundations Of Quantum Computing</t>
  </si>
  <si>
    <t>05/10/2020 to 09/10/2020</t>
  </si>
  <si>
    <t>Internship Training on “Demystification of Python for structured and semi-structured data"</t>
  </si>
  <si>
    <t>03/08/2020 to 31/08/2020</t>
  </si>
  <si>
    <t>Webinar on Machine Learning and Its Applications</t>
  </si>
  <si>
    <t>Webinar on Tapping Enterprenuership</t>
  </si>
  <si>
    <t>Webinar on Evolution of Open source and its prevalence in Future</t>
  </si>
  <si>
    <t>18/07/2020 to 18/07/2020</t>
  </si>
  <si>
    <t>Webinar on Fundamentals of Web Application Security</t>
  </si>
  <si>
    <t>12/07/2020 to 12/07/2020</t>
  </si>
  <si>
    <t>Robotic Process automation and cyber forensic</t>
  </si>
  <si>
    <t>29/02/2020 to 29/02/2020</t>
  </si>
  <si>
    <t>Blockchain Technology</t>
  </si>
  <si>
    <t>2020-21</t>
  </si>
  <si>
    <t>One week FDP on “Application of Artificial Intelligence in civil Engineering (AAICE-2020)”</t>
  </si>
  <si>
    <t>One day workshop on " 3D modelling &amp; Visualization through sketch UP &amp; Lumion"</t>
  </si>
  <si>
    <t>One day workshop on "Geosynthetics for Sustainable Infrastructure Development"</t>
  </si>
  <si>
    <t>One day workshop on “Introduction to Application of MATLAB in Civil &amp; Mechanical Engineering”.</t>
  </si>
  <si>
    <t>One day webinar on “High performance Concrete”</t>
  </si>
  <si>
    <t>Seminar on “Implementation of National Education Policy (NEP) 2020”</t>
  </si>
  <si>
    <t>26/03/2021 To 26/03/2021</t>
  </si>
  <si>
    <t>Webinar &amp; Discussion on “Blended Mode of Teaching and Learning: Concept Note-Circulated by UGC”</t>
  </si>
  <si>
    <t>05/06/2021 To 05/06/2021</t>
  </si>
  <si>
    <t>Gamification -Simulation Based Learning</t>
  </si>
  <si>
    <t>Entrepreneurship Boot Camp</t>
  </si>
  <si>
    <t>Higher Education in Abroad</t>
  </si>
  <si>
    <t>17/07/2021 to 17/07/2021</t>
  </si>
  <si>
    <t>Database Connectivity Using Java Servlets and JSP</t>
  </si>
  <si>
    <t>15/07/2021 to 15/07/2021</t>
  </si>
  <si>
    <t>Smart Irrigation Management Model Using Intelligent Internet of Things</t>
  </si>
  <si>
    <t>01/07/2021 to01/07/2021</t>
  </si>
  <si>
    <t>Hardware Parts</t>
  </si>
  <si>
    <t>17/03/2021 to 23/04/2021</t>
  </si>
  <si>
    <t>Application Development using JDBC</t>
  </si>
  <si>
    <t>08/01/2021 to 08/01/2021</t>
  </si>
  <si>
    <t>Web application development using PHP and Mysql</t>
  </si>
  <si>
    <t>07/01/2021 to 07/01/2021</t>
  </si>
  <si>
    <t>Oracle ERP</t>
  </si>
  <si>
    <t>31/12/2020 to 21/12/2020</t>
  </si>
  <si>
    <t>IP for Next- Generation Technologies 5G &amp; IoTs</t>
  </si>
  <si>
    <t>12/12/2020 to 12/12/2020</t>
  </si>
  <si>
    <t>CV Writing and Profile Building</t>
  </si>
  <si>
    <t>28/11/2020 to 28/11/2020</t>
  </si>
  <si>
    <t>Internet of Things- Fundamental s and Applications</t>
  </si>
  <si>
    <t>23/10/2020 to 23/10/2020</t>
  </si>
  <si>
    <t>Blockchain Technology &amp; its Applications</t>
  </si>
  <si>
    <t>17/08/2020 to 21/08/2020</t>
  </si>
  <si>
    <t>A National level webinar on "Big Data Processing using Apache Spark"</t>
  </si>
  <si>
    <t>08/08/2020 to 08/08/2020</t>
  </si>
  <si>
    <t>Application Layer Protocols for IoT</t>
  </si>
  <si>
    <t>04/08/2020 to  04/08/2020</t>
  </si>
  <si>
    <t>Machine Learning Internship</t>
  </si>
  <si>
    <t>01/08/2020 to 31/08/2020</t>
  </si>
  <si>
    <t>INDUSTRY 4.0 AND ADDITIVE MANUFACTURING</t>
  </si>
  <si>
    <t>Mathematical Modelling and Numerical Techniques in Fluid Mechanics</t>
  </si>
  <si>
    <t>BLUE OCEAN STRATEGY</t>
  </si>
  <si>
    <t>i-NAME 2K20</t>
  </si>
  <si>
    <t>DESIGN THINKING: THINKING AROUND THE BOX</t>
  </si>
  <si>
    <t>PLASMA-2021</t>
  </si>
  <si>
    <t>24/07/2021 to 25/07/2021</t>
  </si>
  <si>
    <t>MYSTERIO 1.0 2021</t>
  </si>
  <si>
    <t>10/07/2021 to 11/07/2021</t>
  </si>
  <si>
    <t>Data Analytics &amp; its Applications</t>
  </si>
  <si>
    <t>Blockchain: A new Technology of Trust Powered by Cryptography</t>
  </si>
  <si>
    <t>26/06/2021 to 26/06/2021</t>
  </si>
  <si>
    <t>Mathematical Modeling of COVID19 cases in India to Assist in Supply Chain Management</t>
  </si>
  <si>
    <t>19/06/2021 to 19/06/2021</t>
  </si>
  <si>
    <t>Computing trends and top supercomputers</t>
  </si>
  <si>
    <t>16/06/2021 to 16/06/2021</t>
  </si>
  <si>
    <t>Security and Privacy Concerns of Vehicular and Flying Adhoc Network</t>
  </si>
  <si>
    <t>05/06/2021 to 05/06/2021</t>
  </si>
  <si>
    <t>Effective document writing using Latex (With Hands-on training)</t>
  </si>
  <si>
    <t>20/04/2021 to 20/04/2021</t>
  </si>
  <si>
    <t>Innovation through Robotics</t>
  </si>
  <si>
    <t>26/03/2021 to 27/03/2021</t>
  </si>
  <si>
    <t>Building Smart Things by Leveraging IoT Technology</t>
  </si>
  <si>
    <t>04/01/2021 to 08/01/2021</t>
  </si>
  <si>
    <t>Electronic Devices</t>
  </si>
  <si>
    <t>16/12/2020 to 16/12/2020</t>
  </si>
  <si>
    <t>IEEE Third International Conference on Multimedia Processing, Communications and Information Technology (MPCIT 2020)</t>
  </si>
  <si>
    <t>11/12/2020 to 12/12/2020</t>
  </si>
  <si>
    <t>Hack Your Mind Using IoT</t>
  </si>
  <si>
    <t>28/08/2020 to 29/08/2020</t>
  </si>
  <si>
    <t>"JNNCE-Webinar on Fundamentals and Principles of Digital Communication Systems"</t>
  </si>
  <si>
    <t>09/08/2020 to 09/08/2020</t>
  </si>
  <si>
    <t>Mobile Application Development</t>
  </si>
  <si>
    <t>"JNNCE-Webinar on Fundamentals and Principles of Analog Communication Systems"</t>
  </si>
  <si>
    <t>LSTM algorithms in deep learning stock prediction application</t>
  </si>
  <si>
    <t>03/08/2020 to 03/08/2020</t>
  </si>
  <si>
    <t>SIGMA 2021</t>
  </si>
  <si>
    <t>03/12/2021 to 04/12/2021</t>
  </si>
  <si>
    <t>Developing Analog and Digital Circuits</t>
  </si>
  <si>
    <t>25/10/2021 to 26/10/2021</t>
  </si>
  <si>
    <t>Skill Development Program</t>
  </si>
  <si>
    <t>27/09/2021 to 09/10/2021</t>
  </si>
  <si>
    <t>OnlineProject Exhibition</t>
  </si>
  <si>
    <t>06/08/2021 to 06/08/2021</t>
  </si>
  <si>
    <t>A Pedagogy for Effective use of 5G Communication Networks for Cloud Applications</t>
  </si>
  <si>
    <t>13/07/2021 to 17/07/2021</t>
  </si>
  <si>
    <t>Placement Training on Programming in C++</t>
  </si>
  <si>
    <t>30/06/2021 to 30/06/2021</t>
  </si>
  <si>
    <r>
      <rPr>
        <sz val="12"/>
        <color rgb="FF000000"/>
        <rFont val="Times New Roman"/>
        <family val="1"/>
      </rPr>
      <t>One Week Online National Level Faculty Development Program on</t>
    </r>
    <r>
      <rPr>
        <sz val="12"/>
        <color rgb="FF000000"/>
        <rFont val="Times New Roman"/>
        <family val="1"/>
      </rPr>
      <t xml:space="preserve"> “</t>
    </r>
    <r>
      <rPr>
        <sz val="12"/>
        <color rgb="FF000000"/>
        <rFont val="Times New Roman"/>
        <family val="1"/>
      </rPr>
      <t>THE ROLE OF DISCRETE MATHEMATICS, COMBINATORICS &amp; GRAPH THEORY</t>
    </r>
    <r>
      <rPr>
        <sz val="12"/>
        <color rgb="FF000000"/>
        <rFont val="Times New Roman"/>
        <family val="1"/>
      </rPr>
      <t>”</t>
    </r>
  </si>
  <si>
    <t xml:space="preserve">Organized the SDP on “Quantitative aptitude” </t>
  </si>
  <si>
    <t xml:space="preserve">Organized Invited Talk On “The great Mathematician Srinivasa Ramanujan and his contributions” in the occasion of National Mathematics Day </t>
  </si>
  <si>
    <t>Product Development Life cycle</t>
  </si>
  <si>
    <t>22/12/2021 to 22/12/2021</t>
  </si>
  <si>
    <t>WEB-A-THON 2.0 and Treasure Hunt</t>
  </si>
  <si>
    <t>04/12/2021 to 06/12/2021</t>
  </si>
  <si>
    <t>COSMOS 2021-22 Inauguration</t>
  </si>
  <si>
    <t>29/10/2021 to 29/10/2021</t>
  </si>
  <si>
    <t>Technical Quiz</t>
  </si>
  <si>
    <t>27/10/2021 to 29/10/2021</t>
  </si>
  <si>
    <t>Retracing JAVA in FastTrack</t>
  </si>
  <si>
    <t>22110/2021 to 22/10/2021</t>
  </si>
  <si>
    <t>Artificial Intelligence and Machince Learning</t>
  </si>
  <si>
    <t>27/09/2021 to 02/10/2011</t>
  </si>
  <si>
    <t>17/09/2021 to 17/09/2011</t>
  </si>
  <si>
    <t>Command Line Arquments in C, C++ and JAVA</t>
  </si>
  <si>
    <t>14/09/2021 to 14/09/2021</t>
  </si>
  <si>
    <t>Advanced C</t>
  </si>
  <si>
    <t>26/08/202l to 26/08/2021</t>
  </si>
  <si>
    <t>Kick-start your career like a Pro</t>
  </si>
  <si>
    <t>18/08/2021 to 18/08/2021</t>
  </si>
  <si>
    <t>Big Data Adoption &amp; Analytics in Healthcare</t>
  </si>
  <si>
    <t>14/07/2021 to 14/07/2021</t>
  </si>
  <si>
    <t>Recent trends in computer graphics and Visualization</t>
  </si>
  <si>
    <t>10/07/2021 to 10/07/2021</t>
  </si>
  <si>
    <t>Agile in Software Development Insights from an IT Industry Agile Practitioner</t>
  </si>
  <si>
    <t>08/07/2021 to 08/07/2021</t>
  </si>
  <si>
    <t>Expert talk on ABC formula for college students</t>
  </si>
  <si>
    <t>STTP on ARM Microcontroller</t>
  </si>
  <si>
    <t>11/06/2021 to 14/06/2021</t>
  </si>
  <si>
    <t>SDP on Mobile Application Development with Kotlin</t>
  </si>
  <si>
    <t>14/05/2021 to 16/05/2021</t>
  </si>
  <si>
    <t>Expert Talk on Indexed Publications</t>
  </si>
  <si>
    <t>12/03/2021 to 12/03/2021</t>
  </si>
  <si>
    <t>Hybrid App Development with Flutter</t>
  </si>
  <si>
    <t>04/06/2022 to 05/06/2022</t>
  </si>
  <si>
    <t>Avishkaar-2022 a state level Technical Symposium</t>
  </si>
  <si>
    <t>19/05/2022 to 23/05/2022</t>
  </si>
  <si>
    <t>Emerging Trends and Technology</t>
  </si>
  <si>
    <t>28/04/2022 to 28/04/2022</t>
  </si>
  <si>
    <t>Dream your career</t>
  </si>
  <si>
    <t>27/04/2022 to 27/04/2022</t>
  </si>
  <si>
    <t>Writing Research Proposals Effectively</t>
  </si>
  <si>
    <t>12/02/2022 to 12/02/2022</t>
  </si>
  <si>
    <t>Academic project- Doing it the right way</t>
  </si>
  <si>
    <t>13/01/2022 to 13/01/2022</t>
  </si>
  <si>
    <t>ANVESHANA - Technical Fest - 2K22</t>
  </si>
  <si>
    <t>12/01/2022 to 12/01/2022</t>
  </si>
  <si>
    <t>Topics on Database Management Systems</t>
  </si>
  <si>
    <t>09/01/2022 to 16/01/2022</t>
  </si>
  <si>
    <t>Computer hardware Assembly and sofhvare installation</t>
  </si>
  <si>
    <t>03/01/2022 to 07/01/2022</t>
  </si>
  <si>
    <t>2021-22</t>
  </si>
  <si>
    <t>“STAAD Pro Connect Edition -Design and Analysis Context Worlds Infrastructure”</t>
  </si>
  <si>
    <t>“Application of Engineering Geology in Civil Engineering Practices - A Practical approach”</t>
  </si>
  <si>
    <t>Importance of Geotechnical Investigation for Civil Engineering Constructions and Earthquake Effects</t>
  </si>
  <si>
    <t>Municipal Waste Water Engineering</t>
  </si>
  <si>
    <t>Road Safety and Traffic Rules</t>
  </si>
  <si>
    <t>Special Student Development Workshop was organized on the theme “Awaken the Super Hero in You”</t>
  </si>
  <si>
    <t>29/03/2022 to 30/03/2022</t>
  </si>
  <si>
    <t>PGCET-21-SDP</t>
  </si>
  <si>
    <t>29/10/21 To 30/10/21</t>
  </si>
  <si>
    <t>AUTONOMICS-SDP-WEBINAR-SDP</t>
  </si>
  <si>
    <t>18/06/21 To 18/06/21</t>
  </si>
  <si>
    <t>CYBER Threat-Invited talk</t>
  </si>
  <si>
    <t>29/05/21 To 29/05/21</t>
  </si>
  <si>
    <t>ATAL</t>
  </si>
  <si>
    <t>01/02/21 To 5/02/21</t>
  </si>
  <si>
    <t>React Js-SDP</t>
  </si>
  <si>
    <t>23/12/22 To 23/12/22</t>
  </si>
  <si>
    <t>PGCET-22-SDP</t>
  </si>
  <si>
    <t>Trends -DS-FDP</t>
  </si>
  <si>
    <t>20/08/22 To 20/08/22</t>
  </si>
  <si>
    <t>Block Chain Technology in Health Care Sector</t>
  </si>
  <si>
    <t>29/04/2022 to 29/04/2022</t>
  </si>
  <si>
    <t>Introduction to Entrepreneurship and startups</t>
  </si>
  <si>
    <t>19/01/2022 to 19/01/2022</t>
  </si>
  <si>
    <t>Ph.D thesis Preparation and Submission Process</t>
  </si>
  <si>
    <t>Document preparation using LaTex</t>
  </si>
  <si>
    <t>10/01/2022 to 11/01/2022</t>
  </si>
  <si>
    <t>Computer Networks: Routing and Switching</t>
  </si>
  <si>
    <t>07/01/2022 to 07/01/2022</t>
  </si>
  <si>
    <t>Elliptic Curve Cryptography</t>
  </si>
  <si>
    <t>22/12/2021 to 08/01/2022</t>
  </si>
  <si>
    <t>Web page development and database connectivity</t>
  </si>
  <si>
    <t xml:space="preserve">16/12/2021 to 16-12-2021 </t>
  </si>
  <si>
    <t>Industrial certification courses</t>
  </si>
  <si>
    <t>16/12/2021 to 16/12/2021</t>
  </si>
  <si>
    <t>Personality development</t>
  </si>
  <si>
    <t>10/12/2021 to 10/01/2021</t>
  </si>
  <si>
    <t>Computing constructs for modelling biology</t>
  </si>
  <si>
    <t>04/10/2021 to 08/10/2021</t>
  </si>
  <si>
    <t>C Programming Skills</t>
  </si>
  <si>
    <t>20/09/2021 to 21/09/2021</t>
  </si>
  <si>
    <t>Campus Network Maintenance</t>
  </si>
  <si>
    <t>25/08/2021 to 25/08/2021</t>
  </si>
  <si>
    <t>Application development using ARM and ATmega Microcontrollers</t>
  </si>
  <si>
    <t>Technical Quiz(IE)</t>
  </si>
  <si>
    <t>Code Rumble(IE)</t>
  </si>
  <si>
    <t>Data Structures and Algorithms using C++</t>
  </si>
  <si>
    <t>08/07/2022 to 14/07/2022</t>
  </si>
  <si>
    <t>IEEE Government School Adoption Program</t>
  </si>
  <si>
    <t>25/06/2022 to 25/06/2022</t>
  </si>
  <si>
    <t>Python Application Programming</t>
  </si>
  <si>
    <t>02/06/2022 to 04/06/2022</t>
  </si>
  <si>
    <t>PLASMA -2022</t>
  </si>
  <si>
    <t>30/05/2022 to 31/05/2022</t>
  </si>
  <si>
    <t>11/04/2022 to 11/04/2022</t>
  </si>
  <si>
    <t>An Invited Lecture under theme Partial Delivery of Curriculum by Industry Professionals</t>
  </si>
  <si>
    <t>06/01/2022 to 06/01/2022</t>
  </si>
  <si>
    <t>Mysterio2.0 A distric Level technical Symposium</t>
  </si>
  <si>
    <t>31/12/2021 to 01/01/2022</t>
  </si>
  <si>
    <t>Digital Signal Processor architecture</t>
  </si>
  <si>
    <t>29/12/2021 to 30/12/2021</t>
  </si>
  <si>
    <t>Robo Race Workshop</t>
  </si>
  <si>
    <t>18/12/2021 to 18/12/2021</t>
  </si>
  <si>
    <t>Line Follower Robo</t>
  </si>
  <si>
    <t>17/12/2021 to 17/12/2021</t>
  </si>
  <si>
    <t>WORKSHOP ON ARDUINO-UNO</t>
  </si>
  <si>
    <t>08/12/2021 to 08/12/2021</t>
  </si>
  <si>
    <t>Semiconductor Memories and Testing &amp; Verification</t>
  </si>
  <si>
    <t>29/11/2021 to 29/11/2021</t>
  </si>
  <si>
    <t>National Workshop on Cryptology-NWC2021</t>
  </si>
  <si>
    <t>18/11/2021 to 20/11/2021</t>
  </si>
  <si>
    <t>Mini Project Compition</t>
  </si>
  <si>
    <t>21/08/2021 to 21/08/2021</t>
  </si>
  <si>
    <t>04/08/2021 to 04/08/2021</t>
  </si>
  <si>
    <t>Internship and Placement opportunities for ETE/ECE/EEE students in VLSI and associated industries</t>
  </si>
  <si>
    <t>20/09/2022 to 20/09/2022</t>
  </si>
  <si>
    <t>Artificial Neural Network</t>
  </si>
  <si>
    <t>21/06/2022 to 21/06/2022</t>
  </si>
  <si>
    <t>Entrepreneurship</t>
  </si>
  <si>
    <t>09/03/2022 to 09/03/2022</t>
  </si>
  <si>
    <t xml:space="preserve">Organized the Two days National conference on Recent Advances in mathematical science and technology (NCRAIMST - 2021) </t>
  </si>
  <si>
    <t>8/10/2021 to 9/10/2021</t>
  </si>
  <si>
    <t>Awareness programme on NPTEL and Swayam courses</t>
  </si>
  <si>
    <t>How to crack CET and COMEDK and What next after PUC</t>
  </si>
  <si>
    <t>06/06/2022 to 07/06/2022</t>
  </si>
  <si>
    <t>Student development programme on Instrumental methods of analysis</t>
  </si>
  <si>
    <t>03/09/2022 to 03/09/2022</t>
  </si>
  <si>
    <t>04/03/2019 to 04/03/2019</t>
  </si>
  <si>
    <t>03/03/2019 to 030/3/2019</t>
  </si>
  <si>
    <t>04/01/2019 to 05/01/2019</t>
  </si>
  <si>
    <t>10/08/2020 to 14/08/2020</t>
  </si>
  <si>
    <t xml:space="preserve">24/08/2020 to 28/08/2020 </t>
  </si>
  <si>
    <t>02/11/2020 to 06/11/2020</t>
  </si>
  <si>
    <t>29/12/2020 to 29/12/2020</t>
  </si>
  <si>
    <t>03/08/2020 to 07/08/2020</t>
  </si>
  <si>
    <t>18/01/2021 to 22/01/2021</t>
  </si>
  <si>
    <t>06/11/2020 to 07/11/2020</t>
  </si>
  <si>
    <t>21/09/2020 to 25/09/2020</t>
  </si>
  <si>
    <t>24/08/2020 to 28/08/2020</t>
  </si>
  <si>
    <t>20/07/2020 to 24/07/2020.</t>
  </si>
  <si>
    <t>14/08/2020 to 14/08/2020.</t>
  </si>
  <si>
    <t>8/12/2020 to 8/12/2020</t>
  </si>
  <si>
    <t>06/01/2021 to 06/01/2021</t>
  </si>
  <si>
    <t>09/08/2022 to 09/08/2022</t>
  </si>
  <si>
    <t>17/9/2022 to 17/9/2022</t>
  </si>
  <si>
    <t>25/6/2022 to 25/6/2022</t>
  </si>
  <si>
    <t>17/11/2021 to 17/11/2021</t>
  </si>
  <si>
    <t>02/03/2022 to 02/03/2022</t>
  </si>
  <si>
    <t>07/06/2022 to 07/06/2022</t>
  </si>
  <si>
    <t>15/06/2022 to 15/06/2022</t>
  </si>
  <si>
    <t>01/10/2018 to 01/10/2018</t>
  </si>
  <si>
    <t>11/12/2018 to 11/12/2018</t>
  </si>
  <si>
    <t>02/07/2019 to 02/07/2019</t>
  </si>
  <si>
    <t>11/09/2018 to 11/09/2018</t>
  </si>
  <si>
    <t>09/12/2018 to 09/12/2018</t>
  </si>
  <si>
    <t>08/10/2018 to 08/10/2018</t>
  </si>
  <si>
    <t>02/09/2018 to 02/09/2018</t>
  </si>
  <si>
    <t>02/05/2018 to 02/05/2018</t>
  </si>
  <si>
    <t>05/04/2018 to 05/04/2018</t>
  </si>
  <si>
    <t>07/04/2018 to 07/04/2018</t>
  </si>
  <si>
    <t>20/05/2019 to 24/05/2019</t>
  </si>
  <si>
    <t>19/08/2019 to 23/08/2019</t>
  </si>
  <si>
    <t>15/07/2019 to 19/07/2019</t>
  </si>
  <si>
    <t>27/08/2017 to 31/08/2019</t>
  </si>
  <si>
    <t>07/10/2019 to 11/10/2019</t>
  </si>
  <si>
    <t>27/07/2018 to 28/07/2018</t>
  </si>
  <si>
    <t>07/02/2019 to 07/02/2019</t>
  </si>
  <si>
    <t>12/09/2018 to 12/09/2018</t>
  </si>
  <si>
    <t>10/08/2018 to 10/08/2018</t>
  </si>
  <si>
    <t>09/11/2018 to 09/11/2018</t>
  </si>
  <si>
    <t>27/08/2019 to 31/08/2019</t>
  </si>
  <si>
    <t>04/01/2019 to 5/01/2019</t>
  </si>
  <si>
    <t>07/10/2019 to 11/01/2019</t>
  </si>
  <si>
    <t>04/05/2018 to 04/05/2018</t>
  </si>
  <si>
    <t>06/04/2018 to 07/04/2018</t>
  </si>
  <si>
    <t>04/06/2019 to 04/06/2019</t>
  </si>
  <si>
    <t>04/05/2019 to 04/05/2019</t>
  </si>
  <si>
    <t>03/04/2019 to 03/04/2019</t>
  </si>
  <si>
    <t>05/04/2019 to 05/04/2019</t>
  </si>
  <si>
    <t>20/03/2019 to 20/03/2019</t>
  </si>
  <si>
    <t>03/03/2019 to 03/03/2019</t>
  </si>
  <si>
    <t xml:space="preserve">04/05/2019 to 04/05/2019 </t>
  </si>
  <si>
    <t xml:space="preserve">05/04/2019 to 05/04/2019 </t>
  </si>
  <si>
    <t>08/07/2019 to 19/07/2019</t>
  </si>
  <si>
    <t>04/07/2018 to 04/07/2018</t>
  </si>
  <si>
    <t>04/05/2018 to 4/05/2018</t>
  </si>
  <si>
    <t>03/02/2018 to 03/02/2018</t>
  </si>
  <si>
    <t>05/02/2018 to 5/02/2018</t>
  </si>
  <si>
    <t>09/02/2018 to 09/02/2018</t>
  </si>
  <si>
    <t>03/07/2017 to 07/07/2017</t>
  </si>
  <si>
    <t>09/09/2017 to 09/09/2017</t>
  </si>
  <si>
    <t>08/09/2017 to 08/09/2017</t>
  </si>
  <si>
    <t>23/01/2019 to 31/01/2019</t>
  </si>
  <si>
    <t>08/11/22 To 10/11/22</t>
  </si>
  <si>
    <t>Elastic Search Engine</t>
  </si>
  <si>
    <t>VTU New Guidelines</t>
  </si>
  <si>
    <t>Technical Skills - COSMO Cubulary</t>
  </si>
  <si>
    <t>12-02-2021 to 14-02-2021</t>
  </si>
  <si>
    <t>15-02-2021 to 16-02-2021</t>
  </si>
  <si>
    <t>Visit to Taranga Higher primary School</t>
  </si>
  <si>
    <t>18/12/2022 to 18/12/2022</t>
  </si>
  <si>
    <t>Emerging Trends in cloud computing</t>
  </si>
  <si>
    <t>10/06/2022 to 10/06/2022</t>
  </si>
  <si>
    <t xml:space="preserve"> 2017-2018</t>
  </si>
  <si>
    <t>2018-2019</t>
  </si>
  <si>
    <t xml:space="preserve"> 2019-2020</t>
  </si>
  <si>
    <t xml:space="preserve"> 2020-2021</t>
  </si>
  <si>
    <t>2021 - 2022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</si>
</sst>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m\-d\-yyyy"/>
    <numFmt numFmtId="166" formatCode="mm\-dd\-yyyy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1"/>
      <name val="Calibri"/>
      <family val="2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2"/>
      <color rgb="FF000000"/>
      <name val="Times New Roman"/>
      <family val="1"/>
    </font>
    <font>
      <sz val="11"/>
      <color theme="1"/>
      <name val="Arial"/>
      <family val="2"/>
    </font>
    <font>
      <sz val="12"/>
      <color rgb="FF222222"/>
      <name val="Times New Roman"/>
      <family val="1"/>
    </font>
    <font>
      <sz val="12"/>
      <color rgb="FF333333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2"/>
      <color rgb="FF1D2129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9F9F9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center" vertical="top"/>
    </xf>
    <xf numFmtId="0" fontId="9" fillId="0" borderId="0" xfId="0" applyFont="1"/>
    <xf numFmtId="0" fontId="8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7" fillId="0" borderId="0" xfId="0" applyFont="1"/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14" fontId="6" fillId="0" borderId="7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6" fillId="0" borderId="7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/>
    </xf>
    <xf numFmtId="0" fontId="11" fillId="2" borderId="5" xfId="0" applyFont="1" applyFill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vertical="top"/>
    </xf>
    <xf numFmtId="0" fontId="6" fillId="2" borderId="5" xfId="0" applyFont="1" applyFill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14" fontId="6" fillId="2" borderId="5" xfId="0" applyNumberFormat="1" applyFont="1" applyFill="1" applyBorder="1" applyAlignment="1">
      <alignment horizontal="center"/>
    </xf>
    <xf numFmtId="14" fontId="6" fillId="0" borderId="5" xfId="0" applyNumberFormat="1" applyFont="1" applyBorder="1" applyAlignment="1">
      <alignment horizontal="center" wrapText="1"/>
    </xf>
    <xf numFmtId="0" fontId="11" fillId="3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3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15" fontId="8" fillId="0" borderId="5" xfId="0" applyNumberFormat="1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5" fontId="8" fillId="0" borderId="5" xfId="0" applyNumberFormat="1" applyFont="1" applyBorder="1" applyAlignment="1">
      <alignment horizontal="center" vertical="top"/>
    </xf>
    <xf numFmtId="14" fontId="8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0" fillId="0" borderId="9" xfId="0" applyBorder="1"/>
    <xf numFmtId="14" fontId="0" fillId="0" borderId="9" xfId="0" applyNumberForma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11" fillId="4" borderId="7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wrapText="1"/>
    </xf>
    <xf numFmtId="0" fontId="6" fillId="6" borderId="5" xfId="0" applyFont="1" applyFill="1" applyBorder="1" applyAlignment="1">
      <alignment horizontal="left" wrapText="1"/>
    </xf>
    <xf numFmtId="0" fontId="6" fillId="6" borderId="5" xfId="0" applyFont="1" applyFill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11" fillId="6" borderId="5" xfId="0" applyFont="1" applyFill="1" applyBorder="1" applyAlignment="1">
      <alignment horizontal="left"/>
    </xf>
    <xf numFmtId="0" fontId="11" fillId="7" borderId="5" xfId="0" applyFont="1" applyFill="1" applyBorder="1" applyAlignment="1">
      <alignment horizontal="left"/>
    </xf>
    <xf numFmtId="0" fontId="6" fillId="6" borderId="5" xfId="0" applyFont="1" applyFill="1" applyBorder="1" applyAlignment="1">
      <alignment horizontal="left" vertical="top" wrapText="1"/>
    </xf>
    <xf numFmtId="0" fontId="11" fillId="6" borderId="5" xfId="0" applyFont="1" applyFill="1" applyBorder="1" applyAlignment="1">
      <alignment horizontal="left" wrapText="1"/>
    </xf>
    <xf numFmtId="0" fontId="6" fillId="5" borderId="5" xfId="0" applyFont="1" applyFill="1" applyBorder="1" applyAlignment="1">
      <alignment horizontal="center" vertical="top"/>
    </xf>
    <xf numFmtId="0" fontId="11" fillId="7" borderId="5" xfId="0" applyFont="1" applyFill="1" applyBorder="1" applyAlignment="1">
      <alignment horizontal="left" wrapText="1"/>
    </xf>
    <xf numFmtId="0" fontId="8" fillId="6" borderId="5" xfId="0" applyFont="1" applyFill="1" applyBorder="1" applyAlignment="1">
      <alignment horizontal="left" wrapText="1"/>
    </xf>
    <xf numFmtId="0" fontId="8" fillId="7" borderId="5" xfId="0" applyFont="1" applyFill="1" applyBorder="1" applyAlignment="1">
      <alignment horizontal="left" wrapText="1"/>
    </xf>
    <xf numFmtId="0" fontId="8" fillId="6" borderId="5" xfId="0" applyFont="1" applyFill="1" applyBorder="1" applyAlignment="1">
      <alignment horizontal="left"/>
    </xf>
    <xf numFmtId="0" fontId="8" fillId="6" borderId="5" xfId="0" applyFont="1" applyFill="1" applyBorder="1" applyAlignment="1">
      <alignment horizontal="left" vertical="top" wrapText="1"/>
    </xf>
    <xf numFmtId="0" fontId="15" fillId="5" borderId="5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6" borderId="8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left"/>
    </xf>
    <xf numFmtId="0" fontId="8" fillId="6" borderId="8" xfId="0" applyFont="1" applyFill="1" applyBorder="1" applyAlignment="1">
      <alignment horizontal="left" wrapText="1"/>
    </xf>
    <xf numFmtId="166" fontId="8" fillId="0" borderId="8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13" fillId="0" borderId="4" xfId="0" applyFont="1" applyBorder="1" applyAlignment="1">
      <alignment horizontal="center" vertical="top"/>
    </xf>
    <xf numFmtId="0" fontId="16" fillId="0" borderId="0" xfId="1"/>
  </cellXfs>
  <cellStyles count="2">
    <cellStyle name="Hyperlink" xfId="1" builtinId="8"/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topLeftCell="A391" zoomScaleNormal="100" workbookViewId="0">
      <selection activeCell="E395" sqref="E395"/>
    </sheetView>
  </sheetViews>
  <sheetFormatPr defaultColWidth="14.44140625" defaultRowHeight="15" customHeight="1" x14ac:dyDescent="0.3"/>
  <cols>
    <col min="1" max="1" width="13.109375" customWidth="1"/>
    <col min="2" max="2" width="70.88671875" customWidth="1"/>
    <col min="3" max="3" width="25.33203125" customWidth="1"/>
    <col min="4" max="4" width="27.6640625" customWidth="1"/>
    <col min="5" max="5" width="42" customWidth="1"/>
    <col min="6" max="6" width="11.88671875" customWidth="1"/>
    <col min="7" max="7" width="14.33203125" customWidth="1"/>
    <col min="8" max="8" width="15.33203125" customWidth="1"/>
    <col min="9" max="25" width="8.6640625" customWidth="1"/>
  </cols>
  <sheetData>
    <row r="1" spans="1:25" ht="14.25" customHeight="1" x14ac:dyDescent="0.3">
      <c r="A1" s="100" t="s">
        <v>0</v>
      </c>
      <c r="B1" s="101"/>
      <c r="C1" s="101"/>
      <c r="D1" s="101"/>
      <c r="E1" s="101"/>
      <c r="F1" s="1"/>
      <c r="G1" s="1"/>
      <c r="H1" s="2"/>
    </row>
    <row r="2" spans="1:25" ht="14.25" customHeight="1" x14ac:dyDescent="0.3">
      <c r="A2" s="97" t="s">
        <v>602</v>
      </c>
      <c r="B2" s="98"/>
      <c r="C2" s="98"/>
      <c r="D2" s="98"/>
      <c r="E2" s="99"/>
      <c r="F2" s="3"/>
      <c r="G2" s="3"/>
      <c r="H2" s="3"/>
    </row>
    <row r="3" spans="1:25" ht="14.25" customHeight="1" x14ac:dyDescent="0.3">
      <c r="A3" s="4" t="s">
        <v>1</v>
      </c>
      <c r="B3" s="5" t="s">
        <v>2</v>
      </c>
      <c r="C3" s="4" t="s">
        <v>3</v>
      </c>
      <c r="D3" s="4" t="s">
        <v>4</v>
      </c>
      <c r="E3" s="6" t="s">
        <v>5</v>
      </c>
      <c r="F3" s="7"/>
      <c r="G3" s="8"/>
      <c r="H3" s="8"/>
    </row>
    <row r="4" spans="1:25" ht="14.25" customHeight="1" x14ac:dyDescent="0.3">
      <c r="A4" s="12" t="s">
        <v>68</v>
      </c>
      <c r="B4" s="10" t="s">
        <v>6</v>
      </c>
      <c r="C4" s="9">
        <v>89</v>
      </c>
      <c r="D4" s="9" t="s">
        <v>7</v>
      </c>
      <c r="E4" s="103" t="str">
        <f>HYPERLINK("https://jnnce.ac.in/naac/criteria3/3.2.2/Documentary%20Evidences%20of%20Events%202017%20-%202019/2017-2018/1.pdf", "1")</f>
        <v>1</v>
      </c>
      <c r="F4" s="103"/>
      <c r="G4" s="11"/>
      <c r="H4" s="11"/>
    </row>
    <row r="5" spans="1:25" ht="14.25" customHeight="1" x14ac:dyDescent="0.3">
      <c r="A5" s="12" t="s">
        <v>68</v>
      </c>
      <c r="B5" s="10" t="s">
        <v>8</v>
      </c>
      <c r="C5" s="9">
        <v>154</v>
      </c>
      <c r="D5" s="9" t="s">
        <v>589</v>
      </c>
      <c r="E5" s="103" t="str">
        <f>HYPERLINK("https://jnnce.ac.in/naac/criteria3/3.2.2/Documentary%20Evidences%20of%20Events%202017%20-%202019/2017-2018/2.pdf", "2")</f>
        <v>2</v>
      </c>
    </row>
    <row r="6" spans="1:25" ht="14.25" customHeight="1" x14ac:dyDescent="0.3">
      <c r="A6" s="12" t="s">
        <v>68</v>
      </c>
      <c r="B6" s="10" t="s">
        <v>9</v>
      </c>
      <c r="C6" s="9">
        <v>143</v>
      </c>
      <c r="D6" s="9" t="s">
        <v>590</v>
      </c>
      <c r="E6" s="103" t="str">
        <f>HYPERLINK("https://jnnce.ac.in/naac/criteria3/3.2.2/Documentary%20Evidences%20of%20Events%202017%20-%202019/2017-2018/3.pdf", "3")</f>
        <v>3</v>
      </c>
    </row>
    <row r="7" spans="1:25" ht="14.25" customHeight="1" x14ac:dyDescent="0.3">
      <c r="A7" s="12" t="s">
        <v>68</v>
      </c>
      <c r="B7" s="10" t="s">
        <v>10</v>
      </c>
      <c r="C7" s="9">
        <v>154</v>
      </c>
      <c r="D7" s="9" t="s">
        <v>11</v>
      </c>
      <c r="E7" s="103" t="str">
        <f>HYPERLINK("https://jnnce.ac.in/naac/criteria3/3.2.2/Documentary%20Evidences%20of%20Events%202017%20-%202019/2017-2018/4.pdf", "4")</f>
        <v>4</v>
      </c>
    </row>
    <row r="8" spans="1:25" ht="14.25" customHeight="1" x14ac:dyDescent="0.3">
      <c r="A8" s="12" t="s">
        <v>68</v>
      </c>
      <c r="B8" s="13" t="s">
        <v>12</v>
      </c>
      <c r="C8" s="14">
        <v>44</v>
      </c>
      <c r="D8" s="12" t="s">
        <v>13</v>
      </c>
      <c r="E8" s="103" t="str">
        <f>HYPERLINK("https://jnnce.ac.in/naac/criteria3/3.2.2/Documentary%20Evidences%20of%20Events%202017%20-%202019/2017-2018/5.pdf", "5")</f>
        <v>5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4.25" customHeight="1" x14ac:dyDescent="0.3">
      <c r="A9" s="12" t="s">
        <v>68</v>
      </c>
      <c r="B9" s="13" t="s">
        <v>14</v>
      </c>
      <c r="C9" s="14">
        <v>35</v>
      </c>
      <c r="D9" s="12" t="s">
        <v>15</v>
      </c>
      <c r="E9" s="103" t="str">
        <f>HYPERLINK("https://jnnce.ac.in/naac/criteria3/3.2.2/Documentary%20Evidences%20of%20Events%202017%20-%202019/2017-2018/6.pdf", "6")</f>
        <v>6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4.25" customHeight="1" x14ac:dyDescent="0.3">
      <c r="A10" s="12" t="s">
        <v>68</v>
      </c>
      <c r="B10" s="10" t="s">
        <v>16</v>
      </c>
      <c r="C10" s="9">
        <v>12</v>
      </c>
      <c r="D10" s="9" t="s">
        <v>588</v>
      </c>
      <c r="E10" s="103" t="str">
        <f>HYPERLINK("https://jnnce.ac.in/naac/criteria3/3.2.2/Documentary%20Evidences%20of%20Events%202017%20-%202019/2017-2018/7.pdf", "7")</f>
        <v>7</v>
      </c>
    </row>
    <row r="11" spans="1:25" ht="14.25" customHeight="1" x14ac:dyDescent="0.3">
      <c r="A11" s="12" t="s">
        <v>68</v>
      </c>
      <c r="B11" s="16" t="s">
        <v>17</v>
      </c>
      <c r="C11" s="9">
        <v>68</v>
      </c>
      <c r="D11" s="9" t="s">
        <v>18</v>
      </c>
      <c r="E11" s="103" t="str">
        <f>HYPERLINK("https://jnnce.ac.in/naac/criteria3/3.2.2/Documentary%20Evidences%20of%20Events%202017%20-%202019/2017-2018/8.pdf", "8")</f>
        <v>8</v>
      </c>
    </row>
    <row r="12" spans="1:25" ht="14.25" customHeight="1" x14ac:dyDescent="0.3">
      <c r="A12" s="12" t="s">
        <v>68</v>
      </c>
      <c r="B12" s="10" t="s">
        <v>19</v>
      </c>
      <c r="C12" s="9">
        <v>122</v>
      </c>
      <c r="D12" s="9" t="s">
        <v>20</v>
      </c>
      <c r="E12" s="103" t="str">
        <f>HYPERLINK("https://jnnce.ac.in/naac/criteria3/3.2.2/Documentary%20Evidences%20of%20Events%202017%20-%202019/2017-2018/9.pdf", "9")</f>
        <v>9</v>
      </c>
    </row>
    <row r="13" spans="1:25" ht="14.25" customHeight="1" x14ac:dyDescent="0.3">
      <c r="A13" s="12" t="s">
        <v>68</v>
      </c>
      <c r="B13" s="10" t="s">
        <v>10</v>
      </c>
      <c r="C13" s="9">
        <v>57</v>
      </c>
      <c r="D13" s="9" t="s">
        <v>11</v>
      </c>
      <c r="E13" s="103" t="str">
        <f>HYPERLINK("https://jnnce.ac.in/naac/criteria3/3.2.2/Documentary%20Evidences%20of%20Events%202017%20-%202019/2017-2018/10.pdf", "10")</f>
        <v>10</v>
      </c>
    </row>
    <row r="14" spans="1:25" ht="14.25" customHeight="1" x14ac:dyDescent="0.3">
      <c r="A14" s="12" t="s">
        <v>68</v>
      </c>
      <c r="B14" s="10" t="s">
        <v>21</v>
      </c>
      <c r="C14" s="9">
        <v>81</v>
      </c>
      <c r="D14" s="9" t="s">
        <v>22</v>
      </c>
      <c r="E14" s="103" t="str">
        <f>HYPERLINK("https://jnnce.ac.in/naac/criteria3/3.2.2/Documentary%20Evidences%20of%20Events%202017%20-%202019/2017-2018/11.pdf", "11")</f>
        <v>11</v>
      </c>
    </row>
    <row r="15" spans="1:25" ht="14.25" customHeight="1" x14ac:dyDescent="0.3">
      <c r="A15" s="12" t="s">
        <v>68</v>
      </c>
      <c r="B15" s="10" t="s">
        <v>23</v>
      </c>
      <c r="C15" s="9">
        <v>240</v>
      </c>
      <c r="D15" s="9" t="s">
        <v>24</v>
      </c>
      <c r="E15" s="103" t="str">
        <f>HYPERLINK("https://jnnce.ac.in/naac/criteria3/3.2.2/Documentary%20Evidences%20of%20Events%202017%20-%202019/2017-2018/12.pdf", "12")</f>
        <v>12</v>
      </c>
    </row>
    <row r="16" spans="1:25" ht="14.25" customHeight="1" x14ac:dyDescent="0.3">
      <c r="A16" s="12" t="s">
        <v>68</v>
      </c>
      <c r="B16" s="10" t="s">
        <v>25</v>
      </c>
      <c r="C16" s="9">
        <v>104</v>
      </c>
      <c r="D16" s="9" t="s">
        <v>26</v>
      </c>
      <c r="E16" s="103" t="str">
        <f>HYPERLINK("https://jnnce.ac.in/naac/criteria3/3.2.2/Documentary%20Evidences%20of%20Events%202017%20-%202019/2017-2018/13.pdf", "13")</f>
        <v>13</v>
      </c>
    </row>
    <row r="17" spans="1:25" ht="14.25" customHeight="1" x14ac:dyDescent="0.3">
      <c r="A17" s="12" t="s">
        <v>68</v>
      </c>
      <c r="B17" s="10" t="s">
        <v>27</v>
      </c>
      <c r="C17" s="9">
        <v>122</v>
      </c>
      <c r="D17" s="9" t="s">
        <v>28</v>
      </c>
      <c r="E17" s="103" t="str">
        <f>HYPERLINK("https://jnnce.ac.in/naac/criteria3/3.2.2/Documentary%20Evidences%20of%20Events%202017%20-%202019/2017-2018/14.pdf", "14")</f>
        <v>14</v>
      </c>
    </row>
    <row r="18" spans="1:25" ht="14.25" customHeight="1" x14ac:dyDescent="0.3">
      <c r="A18" s="12" t="s">
        <v>68</v>
      </c>
      <c r="B18" s="10" t="s">
        <v>29</v>
      </c>
      <c r="C18" s="9">
        <v>98</v>
      </c>
      <c r="D18" s="9" t="s">
        <v>30</v>
      </c>
      <c r="E18" s="103" t="str">
        <f>HYPERLINK("https://jnnce.ac.in/naac/criteria3/3.2.2/Documentary%20Evidences%20of%20Events%202017%20-%202019/2017-2018/15.pdf", "15")</f>
        <v>15</v>
      </c>
    </row>
    <row r="19" spans="1:25" ht="14.25" customHeight="1" x14ac:dyDescent="0.3">
      <c r="A19" s="12" t="s">
        <v>68</v>
      </c>
      <c r="B19" s="10" t="s">
        <v>31</v>
      </c>
      <c r="C19" s="9">
        <v>122</v>
      </c>
      <c r="D19" s="9" t="s">
        <v>32</v>
      </c>
      <c r="E19" s="103" t="str">
        <f>HYPERLINK("https://jnnce.ac.in/naac/criteria3/3.2.2/Documentary%20Evidences%20of%20Events%202017%20-%202019/2017-2018/16.pdf", "16")</f>
        <v>16</v>
      </c>
    </row>
    <row r="20" spans="1:25" ht="14.25" customHeight="1" x14ac:dyDescent="0.3">
      <c r="A20" s="12" t="s">
        <v>68</v>
      </c>
      <c r="B20" s="10" t="s">
        <v>33</v>
      </c>
      <c r="C20" s="9">
        <v>122</v>
      </c>
      <c r="D20" s="9" t="s">
        <v>34</v>
      </c>
      <c r="E20" s="103" t="str">
        <f>HYPERLINK("https://jnnce.ac.in/naac/criteria3/3.2.2/Documentary%20Evidences%20of%20Events%202017%20-%202019/2017-2018/17.pdf", "17")</f>
        <v>17</v>
      </c>
    </row>
    <row r="21" spans="1:25" ht="14.25" customHeight="1" x14ac:dyDescent="0.3">
      <c r="A21" s="12" t="s">
        <v>68</v>
      </c>
      <c r="B21" s="17" t="s">
        <v>35</v>
      </c>
      <c r="C21" s="12">
        <v>42</v>
      </c>
      <c r="D21" s="12" t="s">
        <v>36</v>
      </c>
      <c r="E21" s="103" t="str">
        <f>HYPERLINK("https://jnnce.ac.in/naac/criteria3/3.2.2/Documentary%20Evidences%20of%20Events%202017%20-%202019/2017-2018/18.pdf", "18")</f>
        <v>18</v>
      </c>
    </row>
    <row r="22" spans="1:25" ht="14.25" customHeight="1" x14ac:dyDescent="0.3">
      <c r="A22" s="12" t="s">
        <v>68</v>
      </c>
      <c r="B22" s="13" t="s">
        <v>37</v>
      </c>
      <c r="C22" s="18">
        <v>47</v>
      </c>
      <c r="D22" s="18" t="s">
        <v>38</v>
      </c>
      <c r="E22" s="103" t="str">
        <f>HYPERLINK("https://jnnce.ac.in/naac/criteria3/3.2.2/Documentary%20Evidences%20of%20Events%202017%20-%202019/2017-2018/19.pdf", "19")</f>
        <v>19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4.25" customHeight="1" x14ac:dyDescent="0.3">
      <c r="A23" s="12" t="s">
        <v>68</v>
      </c>
      <c r="B23" s="20" t="s">
        <v>39</v>
      </c>
      <c r="C23" s="21">
        <v>98</v>
      </c>
      <c r="D23" s="21" t="s">
        <v>40</v>
      </c>
      <c r="E23" s="103" t="str">
        <f>HYPERLINK("https://jnnce.ac.in/naac/criteria3/3.2.2/Documentary%20Evidences%20of%20Events%202017%20-%202019/2017-2018/20.pdf", "20")</f>
        <v>20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4.25" customHeight="1" x14ac:dyDescent="0.3">
      <c r="A24" s="12" t="s">
        <v>68</v>
      </c>
      <c r="B24" s="20" t="s">
        <v>41</v>
      </c>
      <c r="C24" s="21">
        <v>23</v>
      </c>
      <c r="D24" s="21" t="s">
        <v>587</v>
      </c>
      <c r="E24" s="103" t="str">
        <f>HYPERLINK("https://jnnce.ac.in/naac/criteria3/3.2.2/Documentary%20Evidences%20of%20Events%202017%20-%202019/2017-2018/21.pdf", "21")</f>
        <v>21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4.25" customHeight="1" x14ac:dyDescent="0.3">
      <c r="A25" s="12" t="s">
        <v>68</v>
      </c>
      <c r="B25" s="20" t="s">
        <v>42</v>
      </c>
      <c r="C25" s="21">
        <v>67</v>
      </c>
      <c r="D25" s="21" t="s">
        <v>43</v>
      </c>
      <c r="E25" s="103" t="str">
        <f>HYPERLINK("https://jnnce.ac.in/naac/criteria3/3.2.2/Documentary%20Evidences%20of%20Events%202017%20-%202019/2017-2018/22.pdf", "22")</f>
        <v>22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4.25" customHeight="1" x14ac:dyDescent="0.3">
      <c r="A26" s="12" t="s">
        <v>68</v>
      </c>
      <c r="B26" s="20" t="s">
        <v>44</v>
      </c>
      <c r="C26" s="21">
        <v>117</v>
      </c>
      <c r="D26" s="21" t="s">
        <v>586</v>
      </c>
      <c r="E26" s="103" t="str">
        <f>HYPERLINK("https://jnnce.ac.in/naac/criteria3/3.2.2/Documentary%20Evidences%20of%20Events%202017%20-%202019/2017-2018/23.pdf", "23")</f>
        <v>23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4.25" customHeight="1" x14ac:dyDescent="0.3">
      <c r="A27" s="12" t="s">
        <v>68</v>
      </c>
      <c r="B27" s="20" t="s">
        <v>45</v>
      </c>
      <c r="C27" s="21">
        <v>30</v>
      </c>
      <c r="D27" s="21" t="s">
        <v>585</v>
      </c>
      <c r="E27" s="103" t="str">
        <f>HYPERLINK("https://jnnce.ac.in/naac/criteria3/3.2.2/Documentary%20Evidences%20of%20Events%202017%20-%202019/2017-2018/24.pdf", "24")</f>
        <v>24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4.25" customHeight="1" x14ac:dyDescent="0.3">
      <c r="A28" s="12" t="s">
        <v>68</v>
      </c>
      <c r="B28" s="20" t="s">
        <v>46</v>
      </c>
      <c r="C28" s="21">
        <v>32</v>
      </c>
      <c r="D28" s="21" t="s">
        <v>47</v>
      </c>
      <c r="E28" s="103" t="str">
        <f>HYPERLINK("https://jnnce.ac.in/naac/criteria3/3.2.2/Documentary%20Evidences%20of%20Events%202017%20-%202019/2017-2018/25.pdf", "25")</f>
        <v>25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4.25" customHeight="1" x14ac:dyDescent="0.3">
      <c r="A29" s="12" t="s">
        <v>68</v>
      </c>
      <c r="B29" s="20" t="s">
        <v>48</v>
      </c>
      <c r="C29" s="21">
        <v>40</v>
      </c>
      <c r="D29" s="21" t="s">
        <v>49</v>
      </c>
      <c r="E29" s="103" t="str">
        <f>HYPERLINK("https://jnnce.ac.in/naac/criteria3/3.2.2/Documentary%20Evidences%20of%20Events%202017%20-%202019/2017-2018/26.pdf", "26")</f>
        <v>26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4.25" customHeight="1" x14ac:dyDescent="0.3">
      <c r="A30" s="12" t="s">
        <v>68</v>
      </c>
      <c r="B30" s="20" t="s">
        <v>50</v>
      </c>
      <c r="C30" s="21">
        <v>27</v>
      </c>
      <c r="D30" s="21" t="s">
        <v>51</v>
      </c>
      <c r="E30" s="103" t="str">
        <f>HYPERLINK("https://jnnce.ac.in/naac/criteria3/3.2.2/Documentary%20Evidences%20of%20Events%202017%20-%202019/2017-2018/27.pdf", "27")</f>
        <v>27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4.25" customHeight="1" x14ac:dyDescent="0.3">
      <c r="A31" s="12" t="s">
        <v>68</v>
      </c>
      <c r="B31" s="20" t="s">
        <v>52</v>
      </c>
      <c r="C31" s="21">
        <v>84</v>
      </c>
      <c r="D31" s="22" t="s">
        <v>584</v>
      </c>
      <c r="E31" s="103" t="str">
        <f>HYPERLINK("https://jnnce.ac.in/naac/criteria3/3.2.2/Documentary%20Evidences%20of%20Events%202017%20-%202019/2017-2018/28.pdf", "28")</f>
        <v>28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4.25" customHeight="1" x14ac:dyDescent="0.3">
      <c r="A32" s="12" t="s">
        <v>68</v>
      </c>
      <c r="B32" s="20" t="s">
        <v>53</v>
      </c>
      <c r="C32" s="21">
        <v>73</v>
      </c>
      <c r="D32" s="22" t="s">
        <v>54</v>
      </c>
      <c r="E32" s="103" t="str">
        <f>HYPERLINK("https://jnnce.ac.in/naac/criteria3/3.2.2/Documentary%20Evidences%20of%20Events%202017%20-%202019/2017-2018/29.pdf", "29")</f>
        <v>29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4.25" customHeight="1" x14ac:dyDescent="0.3">
      <c r="A33" s="12" t="s">
        <v>68</v>
      </c>
      <c r="B33" s="23" t="s">
        <v>55</v>
      </c>
      <c r="C33" s="12">
        <v>14</v>
      </c>
      <c r="D33" s="24" t="s">
        <v>56</v>
      </c>
      <c r="E33" s="103" t="str">
        <f>HYPERLINK("https://jnnce.ac.in/naac/criteria3/3.2.2/Documentary%20Evidences%20of%20Events%202017%20-%202019/2017-2018/30.pdf", "30")</f>
        <v>30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4.25" customHeight="1" x14ac:dyDescent="0.3">
      <c r="A34" s="12" t="s">
        <v>68</v>
      </c>
      <c r="B34" s="23" t="s">
        <v>57</v>
      </c>
      <c r="C34" s="12">
        <v>27</v>
      </c>
      <c r="D34" s="24" t="s">
        <v>58</v>
      </c>
      <c r="E34" s="103" t="str">
        <f>HYPERLINK("https://jnnce.ac.in/naac/criteria3/3.2.2/Documentary%20Evidences%20of%20Events%202017%20-%202019/2017-2018/31.pdf", "31")</f>
        <v>31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4.25" customHeight="1" x14ac:dyDescent="0.3">
      <c r="A35" s="12" t="s">
        <v>68</v>
      </c>
      <c r="B35" s="23" t="s">
        <v>59</v>
      </c>
      <c r="C35" s="12">
        <v>42</v>
      </c>
      <c r="D35" s="24" t="s">
        <v>583</v>
      </c>
      <c r="E35" s="103" t="str">
        <f>HYPERLINK("https://jnnce.ac.in/naac/criteria3/3.2.2/Documentary%20Evidences%20of%20Events%202017%20-%202019/2017-2018/32.pdf", "32")</f>
        <v>32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4.25" customHeight="1" x14ac:dyDescent="0.3">
      <c r="A36" s="12" t="s">
        <v>68</v>
      </c>
      <c r="B36" s="25" t="s">
        <v>60</v>
      </c>
      <c r="C36" s="9">
        <v>165</v>
      </c>
      <c r="D36" s="9" t="s">
        <v>61</v>
      </c>
      <c r="E36" s="103" t="str">
        <f>HYPERLINK("https://jnnce.ac.in/naac/criteria3/3.2.2/Documentary%20Evidences%20of%20Events%202017%20-%202019/2017-2018/33.pdf", "33")</f>
        <v>33</v>
      </c>
    </row>
    <row r="37" spans="1:25" ht="14.25" customHeight="1" x14ac:dyDescent="0.3">
      <c r="A37" s="12" t="s">
        <v>68</v>
      </c>
      <c r="B37" s="26" t="s">
        <v>62</v>
      </c>
      <c r="C37" s="9">
        <v>75</v>
      </c>
      <c r="D37" s="9" t="s">
        <v>63</v>
      </c>
      <c r="E37" s="103" t="str">
        <f>HYPERLINK("https://jnnce.ac.in/naac/criteria3/3.2.2/Documentary%20Evidences%20of%20Events%202017%20-%202019/2017-2018/34.pdf", "34")</f>
        <v>34</v>
      </c>
    </row>
    <row r="38" spans="1:25" ht="14.25" customHeight="1" x14ac:dyDescent="0.3">
      <c r="A38" s="12" t="s">
        <v>68</v>
      </c>
      <c r="B38" s="10" t="s">
        <v>64</v>
      </c>
      <c r="C38" s="9">
        <v>65</v>
      </c>
      <c r="D38" s="9" t="s">
        <v>65</v>
      </c>
      <c r="E38" s="103" t="str">
        <f>HYPERLINK("https://jnnce.ac.in/naac/criteria3/3.2.2/Documentary%20Evidences%20of%20Events%202017%20-%202019/2017-2018/35.pdf", "35")</f>
        <v>35</v>
      </c>
    </row>
    <row r="39" spans="1:25" ht="14.25" customHeight="1" x14ac:dyDescent="0.3">
      <c r="A39" s="12" t="s">
        <v>68</v>
      </c>
      <c r="B39" s="26" t="s">
        <v>66</v>
      </c>
      <c r="C39" s="9">
        <v>80</v>
      </c>
      <c r="D39" s="9" t="s">
        <v>67</v>
      </c>
      <c r="E39" s="103" t="str">
        <f>HYPERLINK("https://jnnce.ac.in/naac/criteria3/3.2.2/Documentary%20Evidences%20of%20Events%202017%20-%202019/2017-2018/36.pdf", "36")</f>
        <v>36</v>
      </c>
    </row>
    <row r="40" spans="1:25" ht="14.25" customHeight="1" x14ac:dyDescent="0.3">
      <c r="A40" s="12" t="s">
        <v>68</v>
      </c>
      <c r="B40" s="70" t="s">
        <v>19</v>
      </c>
      <c r="C40" s="18">
        <v>122</v>
      </c>
      <c r="D40" s="29" t="s">
        <v>20</v>
      </c>
      <c r="E40" s="103" t="str">
        <f>HYPERLINK("https://jnnce.ac.in/naac/criteria3/3.2.2/Documentary%20Evidences%20of%20Events%202017%20-%202019/2017-2018/37.pdf", "37")</f>
        <v>37</v>
      </c>
    </row>
    <row r="41" spans="1:25" ht="14.25" customHeight="1" x14ac:dyDescent="0.3">
      <c r="A41" s="12" t="s">
        <v>68</v>
      </c>
      <c r="B41" s="71" t="s">
        <v>10</v>
      </c>
      <c r="C41" s="21">
        <v>57</v>
      </c>
      <c r="D41" s="28" t="s">
        <v>11</v>
      </c>
      <c r="E41" s="103" t="str">
        <f>HYPERLINK("https://jnnce.ac.in/naac/criteria3/3.2.2/Documentary%20Evidences%20of%20Events%202017%20-%202019/2017-2018/38.pdf", "38")</f>
        <v>38</v>
      </c>
    </row>
    <row r="42" spans="1:25" ht="14.25" customHeight="1" x14ac:dyDescent="0.3">
      <c r="A42" s="12" t="s">
        <v>68</v>
      </c>
      <c r="B42" s="71" t="s">
        <v>21</v>
      </c>
      <c r="C42" s="21">
        <v>81</v>
      </c>
      <c r="D42" s="28" t="s">
        <v>22</v>
      </c>
      <c r="E42" s="103" t="str">
        <f>HYPERLINK("https://jnnce.ac.in/naac/criteria3/3.2.2/Documentary%20Evidences%20of%20Events%202017%20-%202019/2017-2018/39.pdf", "39")</f>
        <v>39</v>
      </c>
    </row>
    <row r="43" spans="1:25" ht="14.25" customHeight="1" x14ac:dyDescent="0.3">
      <c r="A43" s="12" t="s">
        <v>68</v>
      </c>
      <c r="B43" s="71" t="s">
        <v>23</v>
      </c>
      <c r="C43" s="21">
        <v>240</v>
      </c>
      <c r="D43" s="28" t="s">
        <v>24</v>
      </c>
      <c r="E43" s="103" t="str">
        <f>HYPERLINK("https://jnnce.ac.in/naac/criteria3/3.2.2/Documentary%20Evidences%20of%20Events%202017%20-%202019/2017-2018/40.pdf", "40")</f>
        <v>40</v>
      </c>
    </row>
    <row r="44" spans="1:25" ht="14.25" customHeight="1" x14ac:dyDescent="0.3">
      <c r="A44" s="12" t="s">
        <v>68</v>
      </c>
      <c r="B44" s="71" t="s">
        <v>69</v>
      </c>
      <c r="C44" s="21">
        <v>104</v>
      </c>
      <c r="D44" s="28" t="s">
        <v>26</v>
      </c>
      <c r="E44" s="103" t="str">
        <f>HYPERLINK("https://jnnce.ac.in/naac/criteria3/3.2.2/Documentary%20Evidences%20of%20Events%202017%20-%202019/2017-2018/41.pdf", "41")</f>
        <v>41</v>
      </c>
    </row>
    <row r="45" spans="1:25" ht="14.25" customHeight="1" x14ac:dyDescent="0.3">
      <c r="A45" s="12" t="s">
        <v>68</v>
      </c>
      <c r="B45" s="71" t="s">
        <v>27</v>
      </c>
      <c r="C45" s="21">
        <v>122</v>
      </c>
      <c r="D45" s="28" t="s">
        <v>28</v>
      </c>
      <c r="E45" s="103" t="str">
        <f>HYPERLINK("https://jnnce.ac.in/naac/criteria3/3.2.2/Documentary%20Evidences%20of%20Events%202017%20-%202019/2017-2018/42.pdf", "42")</f>
        <v>42</v>
      </c>
    </row>
    <row r="46" spans="1:25" ht="14.25" customHeight="1" x14ac:dyDescent="0.3">
      <c r="A46" s="12" t="s">
        <v>68</v>
      </c>
      <c r="B46" s="71" t="s">
        <v>29</v>
      </c>
      <c r="C46" s="21">
        <v>98</v>
      </c>
      <c r="D46" s="21" t="s">
        <v>30</v>
      </c>
      <c r="E46" s="103" t="str">
        <f>HYPERLINK("https://jnnce.ac.in/naac/criteria3/3.2.2/Documentary%20Evidences%20of%20Events%202017%20-%202019/2017-2018/43.pdf", "43")</f>
        <v>43</v>
      </c>
    </row>
    <row r="47" spans="1:25" ht="14.25" customHeight="1" x14ac:dyDescent="0.3">
      <c r="A47" s="12" t="s">
        <v>68</v>
      </c>
      <c r="B47" s="71" t="s">
        <v>31</v>
      </c>
      <c r="C47" s="21">
        <v>122</v>
      </c>
      <c r="D47" s="28" t="s">
        <v>32</v>
      </c>
      <c r="E47" s="103" t="str">
        <f>HYPERLINK("https://jnnce.ac.in/naac/criteria3/3.2.2/Documentary%20Evidences%20of%20Events%202017%20-%202019/2017-2018/44.pdf", "44")</f>
        <v>44</v>
      </c>
    </row>
    <row r="48" spans="1:25" ht="14.25" customHeight="1" x14ac:dyDescent="0.3">
      <c r="A48" s="12" t="s">
        <v>68</v>
      </c>
      <c r="B48" s="71" t="s">
        <v>33</v>
      </c>
      <c r="C48" s="21">
        <v>122</v>
      </c>
      <c r="D48" s="28" t="s">
        <v>34</v>
      </c>
      <c r="E48" s="103" t="str">
        <f>HYPERLINK("https://jnnce.ac.in/naac/criteria3/3.2.2/Documentary%20Evidences%20of%20Events%202017%20-%202019/2017-2018/45.pdf", "45")</f>
        <v>45</v>
      </c>
    </row>
    <row r="49" spans="1:5" ht="14.25" customHeight="1" x14ac:dyDescent="0.3">
      <c r="A49" s="12" t="s">
        <v>68</v>
      </c>
      <c r="B49" s="76" t="s">
        <v>59</v>
      </c>
      <c r="C49" s="21">
        <v>42</v>
      </c>
      <c r="D49" s="31" t="s">
        <v>558</v>
      </c>
      <c r="E49" s="103" t="str">
        <f>HYPERLINK("https://jnnce.ac.in/naac/criteria3/3.2.2/Documentary%20Evidences%20of%20Events%202017%20-%202019/2017-2018/46.pdf", "46")</f>
        <v>46</v>
      </c>
    </row>
    <row r="50" spans="1:5" ht="14.25" customHeight="1" x14ac:dyDescent="0.3">
      <c r="A50" s="12" t="s">
        <v>68</v>
      </c>
      <c r="B50" s="72" t="s">
        <v>37</v>
      </c>
      <c r="C50" s="18">
        <v>47</v>
      </c>
      <c r="D50" s="18" t="s">
        <v>38</v>
      </c>
      <c r="E50" s="103" t="str">
        <f>HYPERLINK("https://jnnce.ac.in/naac/criteria3/3.2.2/Documentary%20Evidences%20of%20Events%202017%20-%202019/2017-2018/47.pdf", "47")</f>
        <v>47</v>
      </c>
    </row>
    <row r="51" spans="1:5" ht="14.25" customHeight="1" x14ac:dyDescent="0.3">
      <c r="A51" s="12" t="s">
        <v>68</v>
      </c>
      <c r="B51" s="73" t="s">
        <v>39</v>
      </c>
      <c r="C51" s="21">
        <v>98</v>
      </c>
      <c r="D51" s="21" t="s">
        <v>40</v>
      </c>
      <c r="E51" s="103" t="str">
        <f>HYPERLINK("https://jnnce.ac.in/naac/criteria3/3.2.2/Documentary%20Evidences%20of%20Events%202017%20-%202019/2017-2018/48.pdf", "48")</f>
        <v>48</v>
      </c>
    </row>
    <row r="52" spans="1:5" ht="14.25" customHeight="1" x14ac:dyDescent="0.3">
      <c r="A52" s="12" t="s">
        <v>68</v>
      </c>
      <c r="B52" s="73" t="s">
        <v>41</v>
      </c>
      <c r="C52" s="21">
        <v>23</v>
      </c>
      <c r="D52" s="28" t="s">
        <v>555</v>
      </c>
      <c r="E52" s="103" t="str">
        <f>HYPERLINK("https://jnnce.ac.in/naac/criteria3/3.2.2/Documentary%20Evidences%20of%20Events%202017%20-%202019/2017-2018/49.pdf", "49")</f>
        <v>49</v>
      </c>
    </row>
    <row r="53" spans="1:5" ht="14.25" customHeight="1" x14ac:dyDescent="0.3">
      <c r="A53" s="12" t="s">
        <v>68</v>
      </c>
      <c r="B53" s="73" t="s">
        <v>42</v>
      </c>
      <c r="C53" s="21">
        <v>67</v>
      </c>
      <c r="D53" s="21" t="s">
        <v>43</v>
      </c>
      <c r="E53" s="103" t="str">
        <f>HYPERLINK("https://jnnce.ac.in/naac/criteria3/3.2.2/Documentary%20Evidences%20of%20Events%202017%20-%202019/2017-2018/50.pdf", "50")</f>
        <v>50</v>
      </c>
    </row>
    <row r="54" spans="1:5" ht="14.25" customHeight="1" x14ac:dyDescent="0.3">
      <c r="A54" s="12" t="s">
        <v>68</v>
      </c>
      <c r="B54" s="73" t="s">
        <v>44</v>
      </c>
      <c r="C54" s="21">
        <v>117</v>
      </c>
      <c r="D54" s="28" t="s">
        <v>556</v>
      </c>
      <c r="E54" s="103" t="str">
        <f>HYPERLINK("https://jnnce.ac.in/naac/criteria3/3.2.2/Documentary%20Evidences%20of%20Events%202017%20-%202019/2017-2018/51.pdf", "51")</f>
        <v>51</v>
      </c>
    </row>
    <row r="55" spans="1:5" ht="14.25" customHeight="1" x14ac:dyDescent="0.3">
      <c r="A55" s="12" t="s">
        <v>68</v>
      </c>
      <c r="B55" s="73" t="s">
        <v>45</v>
      </c>
      <c r="C55" s="21">
        <v>30</v>
      </c>
      <c r="D55" s="28" t="s">
        <v>32</v>
      </c>
      <c r="E55" s="103" t="str">
        <f>HYPERLINK("https://jnnce.ac.in/naac/criteria3/3.2.2/Documentary%20Evidences%20of%20Events%202017%20-%202019/2017-2018/52.pdf", "52")</f>
        <v>52</v>
      </c>
    </row>
    <row r="56" spans="1:5" ht="14.25" customHeight="1" x14ac:dyDescent="0.3">
      <c r="A56" s="12" t="s">
        <v>68</v>
      </c>
      <c r="B56" s="73" t="s">
        <v>46</v>
      </c>
      <c r="C56" s="21">
        <v>32</v>
      </c>
      <c r="D56" s="21" t="s">
        <v>47</v>
      </c>
      <c r="E56" s="103" t="str">
        <f>HYPERLINK("https://jnnce.ac.in/naac/criteria3/3.2.2/Documentary%20Evidences%20of%20Events%202017%20-%202019/2017-2018/53.pdf", "53")</f>
        <v>53</v>
      </c>
    </row>
    <row r="57" spans="1:5" ht="14.25" customHeight="1" x14ac:dyDescent="0.3">
      <c r="A57" s="12" t="s">
        <v>68</v>
      </c>
      <c r="B57" s="73" t="s">
        <v>48</v>
      </c>
      <c r="C57" s="21">
        <v>40</v>
      </c>
      <c r="D57" s="21" t="s">
        <v>49</v>
      </c>
      <c r="E57" s="103" t="str">
        <f>HYPERLINK("https://jnnce.ac.in/naac/criteria3/3.2.2/Documentary%20Evidences%20of%20Events%202017%20-%202019/2017-2018/54.pdf", "54")</f>
        <v>54</v>
      </c>
    </row>
    <row r="58" spans="1:5" ht="14.25" customHeight="1" x14ac:dyDescent="0.3">
      <c r="A58" s="12" t="s">
        <v>68</v>
      </c>
      <c r="B58" s="73" t="s">
        <v>50</v>
      </c>
      <c r="C58" s="21">
        <v>27</v>
      </c>
      <c r="D58" s="21" t="s">
        <v>51</v>
      </c>
      <c r="E58" s="103" t="str">
        <f>HYPERLINK("https://jnnce.ac.in/naac/criteria3/3.2.2/Documentary%20Evidences%20of%20Events%202017%20-%202019/2017-2018/55.pdf", "55")</f>
        <v>55</v>
      </c>
    </row>
    <row r="59" spans="1:5" ht="14.25" customHeight="1" x14ac:dyDescent="0.3">
      <c r="A59" s="12" t="s">
        <v>68</v>
      </c>
      <c r="B59" s="73" t="s">
        <v>52</v>
      </c>
      <c r="C59" s="21">
        <v>84</v>
      </c>
      <c r="D59" s="30" t="s">
        <v>557</v>
      </c>
      <c r="E59" s="103" t="str">
        <f>HYPERLINK("https://jnnce.ac.in/naac/criteria3/3.2.2/Documentary%20Evidences%20of%20Events%202017%20-%202019/2017-2018/56.pdf", "56")</f>
        <v>56</v>
      </c>
    </row>
    <row r="60" spans="1:5" ht="14.25" customHeight="1" x14ac:dyDescent="0.3">
      <c r="A60" s="12" t="s">
        <v>68</v>
      </c>
      <c r="B60" s="73" t="s">
        <v>53</v>
      </c>
      <c r="C60" s="21">
        <v>73</v>
      </c>
      <c r="D60" s="65" t="s">
        <v>54</v>
      </c>
      <c r="E60" s="103" t="str">
        <f>HYPERLINK("https://jnnce.ac.in/naac/criteria3/3.2.2/Documentary%20Evidences%20of%20Events%202017%20-%202019/2017-2018/57.pdf", "57")</f>
        <v>57</v>
      </c>
    </row>
    <row r="61" spans="1:5" ht="14.25" customHeight="1" x14ac:dyDescent="0.3">
      <c r="A61" s="12" t="s">
        <v>68</v>
      </c>
      <c r="B61" s="74" t="s">
        <v>70</v>
      </c>
      <c r="C61" s="27">
        <v>68</v>
      </c>
      <c r="D61" s="66" t="s">
        <v>71</v>
      </c>
      <c r="E61" s="103" t="str">
        <f>HYPERLINK("https://jnnce.ac.in/naac/criteria3/3.2.2/Documentary%20Evidences%20of%20Events%202017%20-%202019/2017-2018/58.pdf", "58")</f>
        <v>58</v>
      </c>
    </row>
    <row r="62" spans="1:5" ht="14.25" customHeight="1" x14ac:dyDescent="0.3">
      <c r="A62" s="12" t="s">
        <v>68</v>
      </c>
      <c r="B62" s="75" t="s">
        <v>55</v>
      </c>
      <c r="C62" s="18">
        <v>14</v>
      </c>
      <c r="D62" s="22" t="s">
        <v>56</v>
      </c>
      <c r="E62" s="103" t="str">
        <f>HYPERLINK("https://jnnce.ac.in/naac/criteria3/3.2.2/Documentary%20Evidences%20of%20Events%202017%20-%202019/2017-2018/59.pdf", "59")</f>
        <v>59</v>
      </c>
    </row>
    <row r="63" spans="1:5" ht="14.25" customHeight="1" x14ac:dyDescent="0.3">
      <c r="A63" s="12" t="s">
        <v>68</v>
      </c>
      <c r="B63" s="76" t="s">
        <v>57</v>
      </c>
      <c r="C63" s="21">
        <v>27</v>
      </c>
      <c r="D63" s="31" t="s">
        <v>58</v>
      </c>
      <c r="E63" s="103" t="str">
        <f>HYPERLINK("https://jnnce.ac.in/naac/criteria3/3.2.2/Documentary%20Evidences%20of%20Events%202017%20-%202019/2017-2018/60.pdf", "60")</f>
        <v>60</v>
      </c>
    </row>
    <row r="64" spans="1:5" ht="14.25" customHeight="1" x14ac:dyDescent="0.3">
      <c r="A64" s="102" t="s">
        <v>603</v>
      </c>
      <c r="B64" s="98"/>
      <c r="C64" s="98"/>
      <c r="D64" s="98"/>
      <c r="E64" s="99"/>
    </row>
    <row r="65" spans="1:5" ht="14.25" customHeight="1" x14ac:dyDescent="0.3">
      <c r="A65" s="33" t="s">
        <v>1</v>
      </c>
      <c r="B65" s="34" t="s">
        <v>2</v>
      </c>
      <c r="C65" s="35" t="s">
        <v>3</v>
      </c>
      <c r="D65" s="33" t="s">
        <v>4</v>
      </c>
      <c r="E65" s="35" t="s">
        <v>5</v>
      </c>
    </row>
    <row r="66" spans="1:5" ht="14.25" customHeight="1" x14ac:dyDescent="0.3">
      <c r="A66" s="14" t="s">
        <v>209</v>
      </c>
      <c r="B66" s="37" t="s">
        <v>73</v>
      </c>
      <c r="C66" s="36">
        <v>40</v>
      </c>
      <c r="D66" s="36" t="s">
        <v>74</v>
      </c>
      <c r="E66" s="103" t="str">
        <f>HYPERLINK("https://jnnce.ac.in/naac/criteria3/3.2.2/Documentary Evidences of Events 2017 - 2019/2018-2019/1.pdf", "1")</f>
        <v>1</v>
      </c>
    </row>
    <row r="67" spans="1:5" ht="14.25" customHeight="1" x14ac:dyDescent="0.3">
      <c r="A67" s="14" t="s">
        <v>209</v>
      </c>
      <c r="B67" s="37" t="s">
        <v>75</v>
      </c>
      <c r="C67" s="36">
        <v>143</v>
      </c>
      <c r="D67" s="36" t="s">
        <v>76</v>
      </c>
      <c r="E67" s="103" t="str">
        <f>HYPERLINK("https://jnnce.ac.in/naac/criteria3/3.2.2/Documentary Evidences of Events 2017 - 2019/2018-2019/2.pdf", "2")</f>
        <v>2</v>
      </c>
    </row>
    <row r="68" spans="1:5" ht="14.25" customHeight="1" x14ac:dyDescent="0.3">
      <c r="A68" s="14" t="s">
        <v>209</v>
      </c>
      <c r="B68" s="37" t="s">
        <v>77</v>
      </c>
      <c r="C68" s="36">
        <v>65</v>
      </c>
      <c r="D68" s="36" t="s">
        <v>78</v>
      </c>
      <c r="E68" s="103" t="str">
        <f>HYPERLINK("https://jnnce.ac.in/naac/criteria3/3.2.2/Documentary Evidences of Events 2017 - 2019/2018-2019/3.pdf", "3")</f>
        <v>3</v>
      </c>
    </row>
    <row r="69" spans="1:5" ht="14.25" customHeight="1" x14ac:dyDescent="0.3">
      <c r="A69" s="14" t="s">
        <v>209</v>
      </c>
      <c r="B69" s="37" t="s">
        <v>79</v>
      </c>
      <c r="C69" s="36">
        <v>139</v>
      </c>
      <c r="D69" s="36" t="s">
        <v>80</v>
      </c>
      <c r="E69" s="103" t="str">
        <f>HYPERLINK("https://jnnce.ac.in/naac/criteria3/3.2.2/Documentary Evidences of Events 2017 - 2019/2018-2019/4.pdf", "4")</f>
        <v>4</v>
      </c>
    </row>
    <row r="70" spans="1:5" ht="14.25" customHeight="1" x14ac:dyDescent="0.3">
      <c r="A70" s="14" t="s">
        <v>209</v>
      </c>
      <c r="B70" s="37" t="s">
        <v>77</v>
      </c>
      <c r="C70" s="36">
        <v>60</v>
      </c>
      <c r="D70" s="36" t="s">
        <v>81</v>
      </c>
      <c r="E70" s="103" t="str">
        <f>HYPERLINK("https://jnnce.ac.in/naac/criteria3/3.2.2/Documentary Evidences of Events 2017 - 2019/2018-2019/5.pdf", "5")</f>
        <v>5</v>
      </c>
    </row>
    <row r="71" spans="1:5" ht="14.25" customHeight="1" x14ac:dyDescent="0.3">
      <c r="A71" s="14" t="s">
        <v>209</v>
      </c>
      <c r="B71" s="37" t="s">
        <v>82</v>
      </c>
      <c r="C71" s="36">
        <v>130</v>
      </c>
      <c r="D71" s="36" t="s">
        <v>83</v>
      </c>
      <c r="E71" s="103" t="str">
        <f>HYPERLINK("https://jnnce.ac.in/naac/criteria3/3.2.2/Documentary Evidences of Events 2017 - 2019/2018-2019/6.pdf", "6")</f>
        <v>6</v>
      </c>
    </row>
    <row r="72" spans="1:5" ht="14.25" customHeight="1" x14ac:dyDescent="0.3">
      <c r="A72" s="14" t="s">
        <v>209</v>
      </c>
      <c r="B72" s="37" t="s">
        <v>84</v>
      </c>
      <c r="C72" s="36">
        <v>135</v>
      </c>
      <c r="D72" s="36" t="s">
        <v>572</v>
      </c>
      <c r="E72" s="103" t="str">
        <f>HYPERLINK("https://jnnce.ac.in/naac/criteria3/3.2.2/Documentary Evidences of Events 2017 - 2019/2018-2019/7.pdf", "7")</f>
        <v>7</v>
      </c>
    </row>
    <row r="73" spans="1:5" ht="14.25" customHeight="1" x14ac:dyDescent="0.3">
      <c r="A73" s="14" t="s">
        <v>209</v>
      </c>
      <c r="B73" s="37" t="s">
        <v>85</v>
      </c>
      <c r="C73" s="36">
        <v>140</v>
      </c>
      <c r="D73" s="36" t="s">
        <v>556</v>
      </c>
      <c r="E73" s="103" t="str">
        <f>HYPERLINK("https://jnnce.ac.in/naac/criteria3/3.2.2/Documentary Evidences of Events 2017 - 2019/2018-2019/8.pdf", "8")</f>
        <v>8</v>
      </c>
    </row>
    <row r="74" spans="1:5" ht="14.25" customHeight="1" x14ac:dyDescent="0.3">
      <c r="A74" s="14" t="s">
        <v>209</v>
      </c>
      <c r="B74" s="37" t="s">
        <v>86</v>
      </c>
      <c r="C74" s="36">
        <v>145</v>
      </c>
      <c r="D74" s="36" t="s">
        <v>573</v>
      </c>
      <c r="E74" s="103" t="str">
        <f>HYPERLINK("https://jnnce.ac.in/naac/criteria3/3.2.2/Documentary Evidences of Events 2017 - 2019/2018-2019/9.pdf", "9")</f>
        <v>9</v>
      </c>
    </row>
    <row r="75" spans="1:5" ht="14.25" customHeight="1" x14ac:dyDescent="0.3">
      <c r="A75" s="14" t="s">
        <v>209</v>
      </c>
      <c r="B75" s="37" t="s">
        <v>87</v>
      </c>
      <c r="C75" s="36">
        <v>125</v>
      </c>
      <c r="D75" s="36" t="s">
        <v>32</v>
      </c>
      <c r="E75" s="103" t="str">
        <f>HYPERLINK("https://jnnce.ac.in/naac/criteria3/3.2.2/Documentary Evidences of Events 2017 - 2019/2018-2019/10.pdf", "10")</f>
        <v>10</v>
      </c>
    </row>
    <row r="76" spans="1:5" ht="14.25" customHeight="1" x14ac:dyDescent="0.3">
      <c r="A76" s="14" t="s">
        <v>209</v>
      </c>
      <c r="B76" s="37" t="s">
        <v>88</v>
      </c>
      <c r="C76" s="36">
        <v>150</v>
      </c>
      <c r="D76" s="36" t="s">
        <v>89</v>
      </c>
      <c r="E76" s="103" t="str">
        <f>HYPERLINK("https://jnnce.ac.in/naac/criteria3/3.2.2/Documentary Evidences of Events 2017 - 2019/2018-2019/11.pdf", "11")</f>
        <v>11</v>
      </c>
    </row>
    <row r="77" spans="1:5" ht="14.25" customHeight="1" x14ac:dyDescent="0.3">
      <c r="A77" s="14" t="s">
        <v>209</v>
      </c>
      <c r="B77" s="37" t="s">
        <v>90</v>
      </c>
      <c r="C77" s="36">
        <v>148</v>
      </c>
      <c r="D77" s="36" t="s">
        <v>91</v>
      </c>
      <c r="E77" s="103" t="str">
        <f>HYPERLINK("https://jnnce.ac.in/naac/criteria3/3.2.2/Documentary Evidences of Events 2017 - 2019/2018-2019/12.pdf", "12")</f>
        <v>12</v>
      </c>
    </row>
    <row r="78" spans="1:5" ht="14.25" customHeight="1" x14ac:dyDescent="0.3">
      <c r="A78" s="14" t="s">
        <v>209</v>
      </c>
      <c r="B78" s="37" t="s">
        <v>92</v>
      </c>
      <c r="C78" s="36">
        <v>124</v>
      </c>
      <c r="D78" s="36" t="s">
        <v>93</v>
      </c>
      <c r="E78" s="103" t="str">
        <f>HYPERLINK("https://jnnce.ac.in/naac/criteria3/3.2.2/Documentary Evidences of Events 2017 - 2019/2018-2019/13.pdf", "13")</f>
        <v>13</v>
      </c>
    </row>
    <row r="79" spans="1:5" ht="14.25" customHeight="1" x14ac:dyDescent="0.3">
      <c r="A79" s="14" t="s">
        <v>209</v>
      </c>
      <c r="B79" s="37" t="s">
        <v>94</v>
      </c>
      <c r="C79" s="36">
        <v>91</v>
      </c>
      <c r="D79" s="36" t="s">
        <v>95</v>
      </c>
      <c r="E79" s="103" t="str">
        <f>HYPERLINK("https://jnnce.ac.in/naac/criteria3/3.2.2/Documentary Evidences of Events 2017 - 2019/2018-2019/14.pdf", "14")</f>
        <v>14</v>
      </c>
    </row>
    <row r="80" spans="1:5" ht="14.25" customHeight="1" x14ac:dyDescent="0.3">
      <c r="A80" s="14" t="s">
        <v>209</v>
      </c>
      <c r="B80" s="37" t="s">
        <v>96</v>
      </c>
      <c r="C80" s="36">
        <v>71</v>
      </c>
      <c r="D80" s="36" t="s">
        <v>97</v>
      </c>
      <c r="E80" s="103" t="str">
        <f>HYPERLINK("https://jnnce.ac.in/naac/criteria3/3.2.2/Documentary Evidences of Events 2017 - 2019/2018-2019/15.pdf", "15")</f>
        <v>15</v>
      </c>
    </row>
    <row r="81" spans="1:5" ht="14.25" customHeight="1" x14ac:dyDescent="0.3">
      <c r="A81" s="14" t="s">
        <v>209</v>
      </c>
      <c r="B81" s="37" t="s">
        <v>98</v>
      </c>
      <c r="C81" s="36">
        <v>21</v>
      </c>
      <c r="D81" s="36" t="s">
        <v>574</v>
      </c>
      <c r="E81" s="103" t="str">
        <f>HYPERLINK("https://jnnce.ac.in/naac/criteria3/3.2.2/Documentary Evidences of Events 2017 - 2019/2018-2019/16.pdf", "16")</f>
        <v>16</v>
      </c>
    </row>
    <row r="82" spans="1:5" ht="14.25" customHeight="1" x14ac:dyDescent="0.3">
      <c r="A82" s="14" t="s">
        <v>209</v>
      </c>
      <c r="B82" s="37" t="s">
        <v>99</v>
      </c>
      <c r="C82" s="36">
        <v>107</v>
      </c>
      <c r="D82" s="36" t="s">
        <v>100</v>
      </c>
      <c r="E82" s="103" t="str">
        <f>HYPERLINK("https://jnnce.ac.in/naac/criteria3/3.2.2/Documentary Evidences of Events 2017 - 2019/2018-2019/17.pdf", "17")</f>
        <v>17</v>
      </c>
    </row>
    <row r="83" spans="1:5" ht="14.25" customHeight="1" x14ac:dyDescent="0.3">
      <c r="A83" s="14" t="s">
        <v>209</v>
      </c>
      <c r="B83" s="37" t="s">
        <v>101</v>
      </c>
      <c r="C83" s="36">
        <v>142</v>
      </c>
      <c r="D83" s="36" t="s">
        <v>575</v>
      </c>
      <c r="E83" s="103" t="str">
        <f>HYPERLINK("https://jnnce.ac.in/naac/criteria3/3.2.2/Documentary Evidences of Events 2017 - 2019/2018-2019/18.pdf", "18")</f>
        <v>18</v>
      </c>
    </row>
    <row r="84" spans="1:5" ht="14.25" customHeight="1" x14ac:dyDescent="0.3">
      <c r="A84" s="14" t="s">
        <v>209</v>
      </c>
      <c r="B84" s="37" t="s">
        <v>102</v>
      </c>
      <c r="C84" s="36">
        <v>15</v>
      </c>
      <c r="D84" s="36" t="s">
        <v>576</v>
      </c>
      <c r="E84" s="103" t="str">
        <f>HYPERLINK("https://jnnce.ac.in/naac/criteria3/3.2.2/Documentary Evidences of Events 2017 - 2019/2018-2019/19.pdf", "19")</f>
        <v>19</v>
      </c>
    </row>
    <row r="85" spans="1:5" ht="14.25" customHeight="1" x14ac:dyDescent="0.3">
      <c r="A85" s="14" t="s">
        <v>209</v>
      </c>
      <c r="B85" s="37" t="s">
        <v>103</v>
      </c>
      <c r="C85" s="36">
        <v>19</v>
      </c>
      <c r="D85" s="36" t="s">
        <v>577</v>
      </c>
      <c r="E85" s="103" t="str">
        <f>HYPERLINK("https://jnnce.ac.in/naac/criteria3/3.2.2/Documentary Evidences of Events 2017 - 2019/2018-2019/20.pdf", "20")</f>
        <v>20</v>
      </c>
    </row>
    <row r="86" spans="1:5" ht="14.25" customHeight="1" x14ac:dyDescent="0.3">
      <c r="A86" s="14" t="s">
        <v>209</v>
      </c>
      <c r="B86" s="37" t="s">
        <v>104</v>
      </c>
      <c r="C86" s="36">
        <v>101</v>
      </c>
      <c r="D86" s="36" t="s">
        <v>105</v>
      </c>
      <c r="E86" s="103" t="str">
        <f>HYPERLINK("https://jnnce.ac.in/naac/criteria3/3.2.2/Documentary Evidences of Events 2017 - 2019/2018-2019/21.pdf", "21")</f>
        <v>21</v>
      </c>
    </row>
    <row r="87" spans="1:5" ht="14.25" customHeight="1" x14ac:dyDescent="0.3">
      <c r="A87" s="14" t="s">
        <v>209</v>
      </c>
      <c r="B87" s="37" t="s">
        <v>106</v>
      </c>
      <c r="C87" s="36">
        <v>60</v>
      </c>
      <c r="D87" s="36" t="s">
        <v>107</v>
      </c>
      <c r="E87" s="103" t="str">
        <f>HYPERLINK("https://jnnce.ac.in/naac/criteria3/3.2.2/Documentary Evidences of Events 2017 - 2019/2018-2019/22.pdf", "22")</f>
        <v>22</v>
      </c>
    </row>
    <row r="88" spans="1:5" ht="14.25" customHeight="1" x14ac:dyDescent="0.3">
      <c r="A88" s="14" t="s">
        <v>209</v>
      </c>
      <c r="B88" s="37" t="s">
        <v>108</v>
      </c>
      <c r="C88" s="36">
        <v>25</v>
      </c>
      <c r="D88" s="36" t="s">
        <v>578</v>
      </c>
      <c r="E88" s="103" t="str">
        <f>HYPERLINK("https://jnnce.ac.in/naac/criteria3/3.2.2/Documentary Evidences of Events 2017 - 2019/2018-2019/23.pdf", "23")</f>
        <v>23</v>
      </c>
    </row>
    <row r="89" spans="1:5" ht="14.25" customHeight="1" x14ac:dyDescent="0.3">
      <c r="A89" s="14" t="s">
        <v>209</v>
      </c>
      <c r="B89" s="37" t="s">
        <v>109</v>
      </c>
      <c r="C89" s="36">
        <v>108</v>
      </c>
      <c r="D89" s="36" t="s">
        <v>110</v>
      </c>
      <c r="E89" s="103" t="str">
        <f>HYPERLINK("https://jnnce.ac.in/naac/criteria3/3.2.2/Documentary Evidences of Events 2017 - 2019/2018-2019/24.pdf", "24")</f>
        <v>24</v>
      </c>
    </row>
    <row r="90" spans="1:5" ht="14.25" customHeight="1" x14ac:dyDescent="0.3">
      <c r="A90" s="14" t="s">
        <v>209</v>
      </c>
      <c r="B90" s="37" t="s">
        <v>77</v>
      </c>
      <c r="C90" s="36">
        <v>26</v>
      </c>
      <c r="D90" s="36" t="s">
        <v>526</v>
      </c>
      <c r="E90" s="103" t="str">
        <f>HYPERLINK("https://jnnce.ac.in/naac/criteria3/3.2.2/Documentary Evidences of Events 2017 - 2019/2018-2019/25.pdf", "25")</f>
        <v>25</v>
      </c>
    </row>
    <row r="91" spans="1:5" ht="14.25" customHeight="1" x14ac:dyDescent="0.3">
      <c r="A91" s="14" t="s">
        <v>209</v>
      </c>
      <c r="B91" s="37" t="s">
        <v>111</v>
      </c>
      <c r="C91" s="36">
        <v>20</v>
      </c>
      <c r="D91" s="36" t="s">
        <v>579</v>
      </c>
      <c r="E91" s="103" t="str">
        <f>HYPERLINK("https://jnnce.ac.in/naac/criteria3/3.2.2/Documentary Evidences of Events 2017 - 2019/2018-2019/26.pdf", "26")</f>
        <v>26</v>
      </c>
    </row>
    <row r="92" spans="1:5" ht="14.25" customHeight="1" x14ac:dyDescent="0.3">
      <c r="A92" s="14" t="s">
        <v>209</v>
      </c>
      <c r="B92" s="37" t="s">
        <v>112</v>
      </c>
      <c r="C92" s="36">
        <v>60</v>
      </c>
      <c r="D92" s="36" t="s">
        <v>113</v>
      </c>
      <c r="E92" s="103" t="str">
        <f>HYPERLINK("https://jnnce.ac.in/naac/criteria3/3.2.2/Documentary Evidences of Events 2017 - 2019/2018-2019/27.pdf", "27")</f>
        <v>27</v>
      </c>
    </row>
    <row r="93" spans="1:5" ht="14.25" customHeight="1" x14ac:dyDescent="0.3">
      <c r="A93" s="14" t="s">
        <v>209</v>
      </c>
      <c r="B93" s="39" t="s">
        <v>114</v>
      </c>
      <c r="C93" s="14">
        <v>38</v>
      </c>
      <c r="D93" s="40" t="s">
        <v>115</v>
      </c>
      <c r="E93" s="103" t="str">
        <f>HYPERLINK("https://jnnce.ac.in/naac/criteria3/3.2.2/Documentary Evidences of Events 2017 - 2019/2018-2019/28.pdf", "28")</f>
        <v>28</v>
      </c>
    </row>
    <row r="94" spans="1:5" ht="14.25" customHeight="1" x14ac:dyDescent="0.3">
      <c r="A94" s="14" t="s">
        <v>209</v>
      </c>
      <c r="B94" s="39" t="s">
        <v>116</v>
      </c>
      <c r="C94" s="14">
        <v>26</v>
      </c>
      <c r="D94" s="40" t="s">
        <v>117</v>
      </c>
      <c r="E94" s="103" t="str">
        <f>HYPERLINK("https://jnnce.ac.in/naac/criteria3/3.2.2/Documentary Evidences of Events 2017 - 2019/2018-2019/29.pdf", "29")</f>
        <v>29</v>
      </c>
    </row>
    <row r="95" spans="1:5" ht="14.25" customHeight="1" x14ac:dyDescent="0.3">
      <c r="A95" s="14" t="s">
        <v>209</v>
      </c>
      <c r="B95" s="39" t="s">
        <v>118</v>
      </c>
      <c r="C95" s="14">
        <v>9</v>
      </c>
      <c r="D95" s="40" t="s">
        <v>560</v>
      </c>
      <c r="E95" s="103" t="str">
        <f>HYPERLINK("https://jnnce.ac.in/naac/criteria3/3.2.2/Documentary Evidences of Events 2017 - 2019/2018-2019/30.pdf", "30")</f>
        <v>30</v>
      </c>
    </row>
    <row r="96" spans="1:5" ht="14.25" customHeight="1" x14ac:dyDescent="0.3">
      <c r="A96" s="14" t="s">
        <v>209</v>
      </c>
      <c r="B96" s="39" t="s">
        <v>119</v>
      </c>
      <c r="C96" s="14">
        <v>18</v>
      </c>
      <c r="D96" s="85" t="s">
        <v>561</v>
      </c>
      <c r="E96" s="103" t="str">
        <f>HYPERLINK("https://jnnce.ac.in/naac/criteria3/3.2.2/Documentary Evidences of Events 2017 - 2019/2018-2019/31.pdf", "31")</f>
        <v>31</v>
      </c>
    </row>
    <row r="97" spans="1:5" ht="14.25" customHeight="1" x14ac:dyDescent="0.3">
      <c r="A97" s="14" t="s">
        <v>209</v>
      </c>
      <c r="B97" s="39" t="s">
        <v>120</v>
      </c>
      <c r="C97" s="14">
        <v>15</v>
      </c>
      <c r="D97" s="40" t="s">
        <v>569</v>
      </c>
      <c r="E97" s="103" t="str">
        <f>HYPERLINK("https://jnnce.ac.in/naac/criteria3/3.2.2/Documentary Evidences of Events 2017 - 2019/2018-2019/32.pdf", "32")</f>
        <v>32</v>
      </c>
    </row>
    <row r="98" spans="1:5" ht="14.25" customHeight="1" x14ac:dyDescent="0.3">
      <c r="A98" s="14" t="s">
        <v>209</v>
      </c>
      <c r="B98" s="39" t="s">
        <v>121</v>
      </c>
      <c r="C98" s="14">
        <v>9</v>
      </c>
      <c r="D98" s="40" t="s">
        <v>571</v>
      </c>
      <c r="E98" s="103" t="str">
        <f>HYPERLINK("https://jnnce.ac.in/naac/criteria3/3.2.2/Documentary Evidences of Events 2017 - 2019/2018-2019/33.pdf", "33")</f>
        <v>33</v>
      </c>
    </row>
    <row r="99" spans="1:5" ht="14.25" customHeight="1" x14ac:dyDescent="0.3">
      <c r="A99" s="14" t="s">
        <v>209</v>
      </c>
      <c r="B99" s="37" t="s">
        <v>122</v>
      </c>
      <c r="C99" s="36">
        <v>80</v>
      </c>
      <c r="D99" s="36" t="s">
        <v>123</v>
      </c>
      <c r="E99" s="103" t="str">
        <f>HYPERLINK("https://jnnce.ac.in/naac/criteria3/3.2.2/Documentary Evidences of Events 2017 - 2019/2018-2019/34.pdf", "34")</f>
        <v>34</v>
      </c>
    </row>
    <row r="100" spans="1:5" ht="14.25" customHeight="1" x14ac:dyDescent="0.3">
      <c r="A100" s="14" t="s">
        <v>209</v>
      </c>
      <c r="B100" s="37" t="s">
        <v>124</v>
      </c>
      <c r="C100" s="36">
        <v>42</v>
      </c>
      <c r="D100" s="36" t="s">
        <v>125</v>
      </c>
      <c r="E100" s="103" t="str">
        <f>HYPERLINK("https://jnnce.ac.in/naac/criteria3/3.2.2/Documentary Evidences of Events 2017 - 2019/2018-2019/35.pdf", "35")</f>
        <v>35</v>
      </c>
    </row>
    <row r="101" spans="1:5" ht="14.25" customHeight="1" x14ac:dyDescent="0.3">
      <c r="A101" s="14" t="s">
        <v>209</v>
      </c>
      <c r="B101" s="37" t="s">
        <v>126</v>
      </c>
      <c r="C101" s="36">
        <v>40</v>
      </c>
      <c r="D101" s="36" t="s">
        <v>127</v>
      </c>
      <c r="E101" s="103" t="str">
        <f>HYPERLINK("https://jnnce.ac.in/naac/criteria3/3.2.2/Documentary Evidences of Events 2017 - 2019/2018-2019/36.pdf", "36")</f>
        <v>36</v>
      </c>
    </row>
    <row r="102" spans="1:5" ht="14.25" customHeight="1" x14ac:dyDescent="0.3">
      <c r="A102" s="14" t="s">
        <v>209</v>
      </c>
      <c r="B102" s="37" t="s">
        <v>128</v>
      </c>
      <c r="C102" s="36">
        <v>75</v>
      </c>
      <c r="D102" s="36" t="s">
        <v>570</v>
      </c>
      <c r="E102" s="103" t="str">
        <f>HYPERLINK("https://jnnce.ac.in/naac/criteria3/3.2.2/Documentary Evidences of Events 2017 - 2019/2018-2019/37.pdf", "37")</f>
        <v>37</v>
      </c>
    </row>
    <row r="103" spans="1:5" ht="14.25" customHeight="1" x14ac:dyDescent="0.3">
      <c r="A103" s="14" t="s">
        <v>209</v>
      </c>
      <c r="B103" s="37" t="s">
        <v>129</v>
      </c>
      <c r="C103" s="36"/>
      <c r="D103" s="36" t="s">
        <v>130</v>
      </c>
      <c r="E103" s="103" t="str">
        <f>HYPERLINK("https://jnnce.ac.in/naac/criteria3/3.2.2/Documentary Evidences of Events 2017 - 2019/2018-2019/38.pdf", "38")</f>
        <v>38</v>
      </c>
    </row>
    <row r="104" spans="1:5" ht="14.25" customHeight="1" x14ac:dyDescent="0.3">
      <c r="A104" s="14" t="s">
        <v>209</v>
      </c>
      <c r="B104" s="37" t="s">
        <v>131</v>
      </c>
      <c r="C104" s="36">
        <v>25</v>
      </c>
      <c r="D104" s="36" t="s">
        <v>132</v>
      </c>
      <c r="E104" s="103" t="str">
        <f>HYPERLINK("https://jnnce.ac.in/naac/criteria3/3.2.2/Documentary Evidences of Events 2017 - 2019/2018-2019/39.pdf", "39")</f>
        <v>39</v>
      </c>
    </row>
    <row r="105" spans="1:5" ht="14.25" customHeight="1" x14ac:dyDescent="0.3">
      <c r="A105" s="14" t="s">
        <v>209</v>
      </c>
      <c r="B105" s="37" t="s">
        <v>133</v>
      </c>
      <c r="C105" s="36">
        <v>12</v>
      </c>
      <c r="D105" s="36" t="s">
        <v>134</v>
      </c>
      <c r="E105" s="103" t="str">
        <f>HYPERLINK("https://jnnce.ac.in/naac/criteria3/3.2.2/Documentary Evidences of Events 2017 - 2019/2018-2019/40.pdf", "40")</f>
        <v>40</v>
      </c>
    </row>
    <row r="106" spans="1:5" ht="14.25" customHeight="1" x14ac:dyDescent="0.3">
      <c r="A106" s="14" t="s">
        <v>209</v>
      </c>
      <c r="B106" s="37" t="s">
        <v>135</v>
      </c>
      <c r="C106" s="36">
        <v>95</v>
      </c>
      <c r="D106" s="36" t="s">
        <v>136</v>
      </c>
      <c r="E106" s="103" t="str">
        <f>HYPERLINK("https://jnnce.ac.in/naac/criteria3/3.2.2/Documentary Evidences of Events 2017 - 2019/2018-2019/41.pdf", "41")</f>
        <v>41</v>
      </c>
    </row>
    <row r="107" spans="1:5" ht="14.25" customHeight="1" x14ac:dyDescent="0.3">
      <c r="A107" s="14" t="s">
        <v>209</v>
      </c>
      <c r="B107" s="37" t="s">
        <v>137</v>
      </c>
      <c r="C107" s="36">
        <v>40</v>
      </c>
      <c r="D107" s="36" t="s">
        <v>138</v>
      </c>
      <c r="E107" s="103" t="str">
        <f>HYPERLINK("https://jnnce.ac.in/naac/criteria3/3.2.2/Documentary Evidences of Events 2017 - 2019/2018-2019/42.pdf", "42")</f>
        <v>42</v>
      </c>
    </row>
    <row r="108" spans="1:5" ht="14.25" customHeight="1" x14ac:dyDescent="0.3">
      <c r="A108" s="14" t="s">
        <v>209</v>
      </c>
      <c r="B108" s="37" t="s">
        <v>139</v>
      </c>
      <c r="C108" s="36">
        <v>95</v>
      </c>
      <c r="D108" s="36" t="s">
        <v>140</v>
      </c>
      <c r="E108" s="103" t="str">
        <f>HYPERLINK("https://jnnce.ac.in/naac/criteria3/3.2.2/Documentary Evidences of Events 2017 - 2019/2018-2019/43.pdf", "43")</f>
        <v>43</v>
      </c>
    </row>
    <row r="109" spans="1:5" ht="14.25" customHeight="1" x14ac:dyDescent="0.3">
      <c r="A109" s="14" t="s">
        <v>209</v>
      </c>
      <c r="B109" s="37" t="s">
        <v>141</v>
      </c>
      <c r="C109" s="36">
        <v>35</v>
      </c>
      <c r="D109" s="36" t="s">
        <v>142</v>
      </c>
      <c r="E109" s="103" t="str">
        <f>HYPERLINK("https://jnnce.ac.in/naac/criteria3/3.2.2/Documentary Evidences of Events 2017 - 2019/2018-2019/44.pdf", "44")</f>
        <v>44</v>
      </c>
    </row>
    <row r="110" spans="1:5" ht="14.25" customHeight="1" x14ac:dyDescent="0.3">
      <c r="A110" s="14" t="s">
        <v>209</v>
      </c>
      <c r="B110" s="37" t="s">
        <v>143</v>
      </c>
      <c r="C110" s="36">
        <v>20</v>
      </c>
      <c r="D110" s="36" t="s">
        <v>142</v>
      </c>
      <c r="E110" s="103" t="str">
        <f>HYPERLINK("https://jnnce.ac.in/naac/criteria3/3.2.2/Documentary Evidences of Events 2017 - 2019/2018-2019/45.pdf", "45")</f>
        <v>45</v>
      </c>
    </row>
    <row r="111" spans="1:5" ht="14.25" customHeight="1" x14ac:dyDescent="0.3">
      <c r="A111" s="14" t="s">
        <v>209</v>
      </c>
      <c r="B111" s="41" t="s">
        <v>144</v>
      </c>
      <c r="C111" s="42">
        <v>98</v>
      </c>
      <c r="D111" s="42" t="s">
        <v>549</v>
      </c>
      <c r="E111" s="103" t="str">
        <f>HYPERLINK("https://jnnce.ac.in/naac/criteria3/3.2.2/Documentary Evidences of Events 2017 - 2019/2018-2019/46.pdf", "46")</f>
        <v>46</v>
      </c>
    </row>
    <row r="112" spans="1:5" ht="14.25" customHeight="1" x14ac:dyDescent="0.3">
      <c r="A112" s="14" t="s">
        <v>209</v>
      </c>
      <c r="B112" s="41" t="s">
        <v>145</v>
      </c>
      <c r="C112" s="42">
        <v>200</v>
      </c>
      <c r="D112" s="42" t="s">
        <v>146</v>
      </c>
      <c r="E112" s="103" t="str">
        <f>HYPERLINK("https://jnnce.ac.in/naac/criteria3/3.2.2/Documentary Evidences of Events 2017 - 2019/2018-2019/47.pdf", "47")</f>
        <v>47</v>
      </c>
    </row>
    <row r="113" spans="1:5" ht="14.25" customHeight="1" x14ac:dyDescent="0.3">
      <c r="A113" s="14" t="s">
        <v>209</v>
      </c>
      <c r="B113" s="41" t="s">
        <v>147</v>
      </c>
      <c r="C113" s="42">
        <v>200</v>
      </c>
      <c r="D113" s="42" t="s">
        <v>148</v>
      </c>
      <c r="E113" s="103" t="str">
        <f>HYPERLINK("https://jnnce.ac.in/naac/criteria3/3.2.2/Documentary Evidences of Events 2017 - 2019/2018-2019/48.pdf", "48")</f>
        <v>48</v>
      </c>
    </row>
    <row r="114" spans="1:5" ht="14.25" customHeight="1" x14ac:dyDescent="0.3">
      <c r="A114" s="14" t="s">
        <v>209</v>
      </c>
      <c r="B114" s="41" t="s">
        <v>149</v>
      </c>
      <c r="C114" s="42">
        <v>40</v>
      </c>
      <c r="D114" s="42" t="s">
        <v>150</v>
      </c>
      <c r="E114" s="103" t="str">
        <f>HYPERLINK("https://jnnce.ac.in/naac/criteria3/3.2.2/Documentary Evidences of Events 2017 - 2019/2018-2019/49.pdf", "49")</f>
        <v>49</v>
      </c>
    </row>
    <row r="115" spans="1:5" ht="14.25" customHeight="1" x14ac:dyDescent="0.3">
      <c r="A115" s="14" t="s">
        <v>209</v>
      </c>
      <c r="B115" s="41" t="s">
        <v>151</v>
      </c>
      <c r="C115" s="42">
        <v>200</v>
      </c>
      <c r="D115" s="42" t="s">
        <v>105</v>
      </c>
      <c r="E115" s="103" t="str">
        <f>HYPERLINK("https://jnnce.ac.in/naac/criteria3/3.2.2/Documentary Evidences of Events 2017 - 2019/2018-2019/50.pdf", "50")</f>
        <v>50</v>
      </c>
    </row>
    <row r="116" spans="1:5" ht="14.25" customHeight="1" x14ac:dyDescent="0.3">
      <c r="A116" s="14" t="s">
        <v>209</v>
      </c>
      <c r="B116" s="41" t="s">
        <v>152</v>
      </c>
      <c r="C116" s="42">
        <v>64</v>
      </c>
      <c r="D116" s="42" t="s">
        <v>153</v>
      </c>
      <c r="E116" s="103" t="str">
        <f>HYPERLINK("https://jnnce.ac.in/naac/criteria3/3.2.2/Documentary Evidences of Events 2017 - 2019/2018-2019/51.pdf", "51")</f>
        <v>51</v>
      </c>
    </row>
    <row r="117" spans="1:5" ht="14.25" customHeight="1" x14ac:dyDescent="0.3">
      <c r="A117" s="14" t="s">
        <v>209</v>
      </c>
      <c r="B117" s="41" t="s">
        <v>154</v>
      </c>
      <c r="C117" s="42">
        <v>64</v>
      </c>
      <c r="D117" s="42" t="s">
        <v>155</v>
      </c>
      <c r="E117" s="103" t="str">
        <f>HYPERLINK("https://jnnce.ac.in/naac/criteria3/3.2.2/Documentary Evidences of Events 2017 - 2019/2018-2019/52.pdf", "52")</f>
        <v>52</v>
      </c>
    </row>
    <row r="118" spans="1:5" ht="14.25" customHeight="1" x14ac:dyDescent="0.3">
      <c r="A118" s="14" t="s">
        <v>209</v>
      </c>
      <c r="B118" s="23" t="s">
        <v>156</v>
      </c>
      <c r="C118" s="38">
        <v>29</v>
      </c>
      <c r="D118" s="38" t="s">
        <v>162</v>
      </c>
      <c r="E118" s="103" t="str">
        <f>HYPERLINK("https://jnnce.ac.in/naac/criteria3/3.2.2/Documentary Evidences of Events 2017 - 2019/2018-2019/53.pdf", "53")</f>
        <v>53</v>
      </c>
    </row>
    <row r="119" spans="1:5" ht="14.25" customHeight="1" x14ac:dyDescent="0.3">
      <c r="A119" s="14" t="s">
        <v>209</v>
      </c>
      <c r="B119" s="23" t="s">
        <v>157</v>
      </c>
      <c r="C119" s="14">
        <v>37</v>
      </c>
      <c r="D119" s="38" t="s">
        <v>158</v>
      </c>
      <c r="E119" s="103" t="str">
        <f>HYPERLINK("https://jnnce.ac.in/naac/criteria3/3.2.2/Documentary Evidences of Events 2017 - 2019/2018-2019/54.pdf", "54")</f>
        <v>54</v>
      </c>
    </row>
    <row r="120" spans="1:5" ht="14.25" customHeight="1" x14ac:dyDescent="0.3">
      <c r="A120" s="14" t="s">
        <v>209</v>
      </c>
      <c r="B120" s="23" t="s">
        <v>159</v>
      </c>
      <c r="C120" s="14">
        <v>29</v>
      </c>
      <c r="D120" s="38" t="s">
        <v>160</v>
      </c>
      <c r="E120" s="103" t="str">
        <f>HYPERLINK("https://jnnce.ac.in/naac/criteria3/3.2.2/Documentary Evidences of Events 2017 - 2019/2018-2019/55.pdf", "55")</f>
        <v>55</v>
      </c>
    </row>
    <row r="121" spans="1:5" ht="14.25" customHeight="1" x14ac:dyDescent="0.3">
      <c r="A121" s="14" t="s">
        <v>209</v>
      </c>
      <c r="B121" s="23" t="s">
        <v>161</v>
      </c>
      <c r="C121" s="14">
        <v>35</v>
      </c>
      <c r="D121" s="38" t="s">
        <v>162</v>
      </c>
      <c r="E121" s="103" t="str">
        <f>HYPERLINK("https://jnnce.ac.in/naac/criteria3/3.2.2/Documentary Evidences of Events 2017 - 2019/2018-2019/56.pdf", "56")</f>
        <v>56</v>
      </c>
    </row>
    <row r="122" spans="1:5" ht="14.25" customHeight="1" x14ac:dyDescent="0.3">
      <c r="A122" s="14" t="s">
        <v>209</v>
      </c>
      <c r="B122" s="23" t="s">
        <v>163</v>
      </c>
      <c r="C122" s="14">
        <v>56</v>
      </c>
      <c r="D122" s="38" t="s">
        <v>164</v>
      </c>
      <c r="E122" s="103" t="str">
        <f>HYPERLINK("https://jnnce.ac.in/naac/criteria3/3.2.2/Documentary Evidences of Events 2017 - 2019/2018-2019/57.pdf", "57")</f>
        <v>57</v>
      </c>
    </row>
    <row r="123" spans="1:5" ht="14.25" customHeight="1" x14ac:dyDescent="0.3">
      <c r="A123" s="14" t="s">
        <v>209</v>
      </c>
      <c r="B123" s="43" t="s">
        <v>165</v>
      </c>
      <c r="C123" s="14">
        <v>22</v>
      </c>
      <c r="D123" s="38" t="s">
        <v>166</v>
      </c>
      <c r="E123" s="103" t="str">
        <f>HYPERLINK("https://jnnce.ac.in/naac/criteria3/3.2.2/Documentary Evidences of Events 2017 - 2019/2018-2019/58.pdf", "58")</f>
        <v>58</v>
      </c>
    </row>
    <row r="124" spans="1:5" ht="14.25" customHeight="1" x14ac:dyDescent="0.3">
      <c r="A124" s="14" t="s">
        <v>209</v>
      </c>
      <c r="B124" s="43" t="s">
        <v>167</v>
      </c>
      <c r="C124" s="14">
        <v>200</v>
      </c>
      <c r="D124" s="14" t="s">
        <v>168</v>
      </c>
      <c r="E124" s="103" t="str">
        <f>HYPERLINK("https://jnnce.ac.in/naac/criteria3/3.2.2/Documentary Evidences of Events 2017 - 2019/2018-2019/59.pdf", "59")</f>
        <v>59</v>
      </c>
    </row>
    <row r="125" spans="1:5" ht="14.25" customHeight="1" x14ac:dyDescent="0.3">
      <c r="A125" s="14" t="s">
        <v>209</v>
      </c>
      <c r="B125" s="23" t="s">
        <v>169</v>
      </c>
      <c r="C125" s="14">
        <v>74</v>
      </c>
      <c r="D125" s="14" t="s">
        <v>565</v>
      </c>
      <c r="E125" s="103" t="str">
        <f>HYPERLINK("https://jnnce.ac.in/naac/criteria3/3.2.2/Documentary Evidences of Events 2017 - 2019/2018-2019/60.pdf", "60")</f>
        <v>60</v>
      </c>
    </row>
    <row r="126" spans="1:5" ht="14.25" customHeight="1" x14ac:dyDescent="0.3">
      <c r="A126" s="14" t="s">
        <v>209</v>
      </c>
      <c r="B126" s="43" t="s">
        <v>170</v>
      </c>
      <c r="C126" s="14">
        <v>44</v>
      </c>
      <c r="D126" s="14" t="s">
        <v>568</v>
      </c>
      <c r="E126" s="103" t="str">
        <f>HYPERLINK("https://jnnce.ac.in/naac/criteria3/3.2.2/Documentary Evidences of Events 2017 - 2019/2018-2019/61.pdf", "61")</f>
        <v>61</v>
      </c>
    </row>
    <row r="127" spans="1:5" ht="14.25" customHeight="1" x14ac:dyDescent="0.3">
      <c r="A127" s="14" t="s">
        <v>209</v>
      </c>
      <c r="B127" s="43" t="s">
        <v>171</v>
      </c>
      <c r="C127" s="14">
        <v>42</v>
      </c>
      <c r="D127" s="14" t="s">
        <v>172</v>
      </c>
      <c r="E127" s="103" t="str">
        <f>HYPERLINK("https://jnnce.ac.in/naac/criteria3/3.2.2/Documentary Evidences of Events 2017 - 2019/2018-2019/62.pdf", "62")</f>
        <v>62</v>
      </c>
    </row>
    <row r="128" spans="1:5" ht="14.25" customHeight="1" x14ac:dyDescent="0.3">
      <c r="A128" s="14" t="s">
        <v>209</v>
      </c>
      <c r="B128" s="43" t="s">
        <v>173</v>
      </c>
      <c r="C128" s="14">
        <v>69</v>
      </c>
      <c r="D128" s="14" t="s">
        <v>566</v>
      </c>
      <c r="E128" s="103" t="str">
        <f>HYPERLINK("https://jnnce.ac.in/naac/criteria3/3.2.2/Documentary Evidences of Events 2017 - 2019/2018-2019/63.pdf", "63")</f>
        <v>63</v>
      </c>
    </row>
    <row r="129" spans="1:5" ht="14.25" customHeight="1" x14ac:dyDescent="0.3">
      <c r="A129" s="14" t="s">
        <v>209</v>
      </c>
      <c r="B129" s="43" t="s">
        <v>174</v>
      </c>
      <c r="C129" s="14">
        <v>68</v>
      </c>
      <c r="D129" s="38" t="s">
        <v>567</v>
      </c>
      <c r="E129" s="103" t="str">
        <f>HYPERLINK("https://jnnce.ac.in/naac/criteria3/3.2.2/Documentary Evidences of Events 2017 - 2019/2018-2019/64.pdf", "64")</f>
        <v>64</v>
      </c>
    </row>
    <row r="130" spans="1:5" ht="14.25" customHeight="1" x14ac:dyDescent="0.3">
      <c r="A130" s="14" t="s">
        <v>209</v>
      </c>
      <c r="B130" s="44" t="s">
        <v>70</v>
      </c>
      <c r="C130" s="14"/>
      <c r="D130" s="45" t="s">
        <v>175</v>
      </c>
      <c r="E130" s="103" t="str">
        <f>HYPERLINK("https://jnnce.ac.in/naac/criteria3/3.2.2/Documentary Evidences of Events 2017 - 2019/2018-2019/65.pdf", "65")</f>
        <v>65</v>
      </c>
    </row>
    <row r="131" spans="1:5" ht="14.25" customHeight="1" x14ac:dyDescent="0.3">
      <c r="A131" s="14" t="s">
        <v>209</v>
      </c>
      <c r="B131" s="44" t="s">
        <v>176</v>
      </c>
      <c r="C131" s="14"/>
      <c r="D131" s="46" t="s">
        <v>177</v>
      </c>
      <c r="E131" s="103" t="str">
        <f>HYPERLINK("https://jnnce.ac.in/naac/criteria3/3.2.2/Documentary Evidences of Events 2017 - 2019/2018-2019/66.pdf", "66")</f>
        <v>66</v>
      </c>
    </row>
    <row r="132" spans="1:5" ht="14.25" customHeight="1" x14ac:dyDescent="0.3">
      <c r="A132" s="14" t="s">
        <v>209</v>
      </c>
      <c r="B132" s="47" t="s">
        <v>178</v>
      </c>
      <c r="C132" s="14"/>
      <c r="D132" s="45" t="s">
        <v>179</v>
      </c>
      <c r="E132" s="103" t="str">
        <f>HYPERLINK("https://jnnce.ac.in/naac/criteria3/3.2.2/Documentary Evidences of Events 2017 - 2019/2018-2019/67.pdf", "67")</f>
        <v>67</v>
      </c>
    </row>
    <row r="133" spans="1:5" ht="14.25" customHeight="1" x14ac:dyDescent="0.3">
      <c r="A133" s="14" t="s">
        <v>209</v>
      </c>
      <c r="B133" s="44" t="s">
        <v>180</v>
      </c>
      <c r="C133" s="14"/>
      <c r="D133" s="45" t="s">
        <v>71</v>
      </c>
      <c r="E133" s="103" t="str">
        <f>HYPERLINK("https://jnnce.ac.in/naac/criteria3/3.2.2/Documentary Evidences of Events 2017 - 2019/2018-2019/68.pdf", "68")</f>
        <v>68</v>
      </c>
    </row>
    <row r="134" spans="1:5" ht="14.25" customHeight="1" x14ac:dyDescent="0.3">
      <c r="A134" s="14" t="s">
        <v>209</v>
      </c>
      <c r="B134" s="23" t="s">
        <v>72</v>
      </c>
      <c r="C134" s="14">
        <v>30</v>
      </c>
      <c r="D134" s="38" t="s">
        <v>181</v>
      </c>
      <c r="E134" s="103" t="str">
        <f>HYPERLINK("https://jnnce.ac.in/naac/criteria3/3.2.2/Documentary Evidences of Events 2017 - 2019/2018-2019/69.pdf", "69")</f>
        <v>69</v>
      </c>
    </row>
    <row r="135" spans="1:5" ht="14.25" customHeight="1" x14ac:dyDescent="0.3">
      <c r="A135" s="14" t="s">
        <v>209</v>
      </c>
      <c r="B135" s="23" t="s">
        <v>55</v>
      </c>
      <c r="C135" s="14">
        <v>7</v>
      </c>
      <c r="D135" s="38" t="s">
        <v>591</v>
      </c>
      <c r="E135" s="103" t="str">
        <f>HYPERLINK("https://jnnce.ac.in/naac/criteria3/3.2.2/Documentary Evidences of Events 2017 - 2019/2018-2019/70.pdf", "70")</f>
        <v>70</v>
      </c>
    </row>
    <row r="136" spans="1:5" ht="14.25" customHeight="1" x14ac:dyDescent="0.3">
      <c r="A136" s="14" t="s">
        <v>209</v>
      </c>
      <c r="B136" s="37" t="s">
        <v>182</v>
      </c>
      <c r="C136" s="36">
        <v>55</v>
      </c>
      <c r="D136" s="36" t="s">
        <v>183</v>
      </c>
      <c r="E136" s="103" t="str">
        <f>HYPERLINK("https://jnnce.ac.in/naac/criteria3/3.2.2/Documentary Evidences of Events 2017 - 2019/2018-2019/71.pdf", "71")</f>
        <v>71</v>
      </c>
    </row>
    <row r="137" spans="1:5" ht="14.25" customHeight="1" x14ac:dyDescent="0.3">
      <c r="A137" s="14" t="s">
        <v>209</v>
      </c>
      <c r="B137" s="37" t="s">
        <v>184</v>
      </c>
      <c r="C137" s="36">
        <v>56</v>
      </c>
      <c r="D137" s="36" t="s">
        <v>185</v>
      </c>
      <c r="E137" s="103" t="str">
        <f>HYPERLINK("https://jnnce.ac.in/naac/criteria3/3.2.2/Documentary Evidences of Events 2017 - 2019/2018-2019/72.pdf", "72")</f>
        <v>72</v>
      </c>
    </row>
    <row r="138" spans="1:5" ht="14.25" customHeight="1" x14ac:dyDescent="0.3">
      <c r="A138" s="14" t="s">
        <v>209</v>
      </c>
      <c r="B138" s="44" t="s">
        <v>186</v>
      </c>
      <c r="C138" s="36">
        <v>150</v>
      </c>
      <c r="D138" s="45" t="s">
        <v>187</v>
      </c>
      <c r="E138" s="103" t="str">
        <f>HYPERLINK("https://jnnce.ac.in/naac/criteria3/3.2.2/Documentary Evidences of Events 2017 - 2019/2018-2019/73.pdf", "73")</f>
        <v>73</v>
      </c>
    </row>
    <row r="139" spans="1:5" ht="14.25" customHeight="1" x14ac:dyDescent="0.3">
      <c r="A139" s="14" t="s">
        <v>209</v>
      </c>
      <c r="B139" s="37" t="s">
        <v>188</v>
      </c>
      <c r="C139" s="36">
        <v>74</v>
      </c>
      <c r="D139" s="36" t="s">
        <v>189</v>
      </c>
      <c r="E139" s="103" t="str">
        <f>HYPERLINK("https://jnnce.ac.in/naac/criteria3/3.2.2/Documentary Evidences of Events 2017 - 2019/2018-2019/74.pdf", "74")</f>
        <v>74</v>
      </c>
    </row>
    <row r="140" spans="1:5" ht="14.25" customHeight="1" x14ac:dyDescent="0.3">
      <c r="A140" s="14" t="s">
        <v>209</v>
      </c>
      <c r="B140" s="48" t="s">
        <v>190</v>
      </c>
      <c r="C140" s="36">
        <v>300</v>
      </c>
      <c r="D140" s="36" t="s">
        <v>191</v>
      </c>
      <c r="E140" s="103" t="str">
        <f>HYPERLINK("https://jnnce.ac.in/naac/criteria3/3.2.2/Documentary Evidences of Events 2017 - 2019/2018-2019/75.pdf", "75")</f>
        <v>75</v>
      </c>
    </row>
    <row r="141" spans="1:5" ht="14.25" customHeight="1" x14ac:dyDescent="0.3">
      <c r="A141" s="14" t="s">
        <v>209</v>
      </c>
      <c r="B141" s="48" t="s">
        <v>62</v>
      </c>
      <c r="C141" s="36">
        <v>180</v>
      </c>
      <c r="D141" s="36" t="s">
        <v>192</v>
      </c>
      <c r="E141" s="103" t="str">
        <f>HYPERLINK("https://jnnce.ac.in/naac/criteria3/3.2.2/Documentary Evidences of Events 2017 - 2019/2018-2019/76.pdf", "76")</f>
        <v>76</v>
      </c>
    </row>
    <row r="142" spans="1:5" ht="14.25" customHeight="1" x14ac:dyDescent="0.3">
      <c r="A142" s="14" t="s">
        <v>209</v>
      </c>
      <c r="B142" s="48" t="s">
        <v>193</v>
      </c>
      <c r="C142" s="36">
        <v>168</v>
      </c>
      <c r="D142" s="36" t="s">
        <v>194</v>
      </c>
      <c r="E142" s="103" t="str">
        <f>HYPERLINK("https://jnnce.ac.in/naac/criteria3/3.2.2/Documentary Evidences of Events 2017 - 2019/2018-2019/77.pdf", "77")</f>
        <v>77</v>
      </c>
    </row>
    <row r="143" spans="1:5" ht="14.25" customHeight="1" x14ac:dyDescent="0.3">
      <c r="A143" s="14" t="s">
        <v>209</v>
      </c>
      <c r="B143" s="49" t="s">
        <v>195</v>
      </c>
      <c r="C143" s="36">
        <v>30</v>
      </c>
      <c r="D143" s="36" t="s">
        <v>196</v>
      </c>
      <c r="E143" s="103" t="str">
        <f>HYPERLINK("https://jnnce.ac.in/naac/criteria3/3.2.2/Documentary Evidences of Events 2017 - 2019/2018-2019/78.pdf", "78")</f>
        <v>78</v>
      </c>
    </row>
    <row r="144" spans="1:5" ht="14.25" customHeight="1" x14ac:dyDescent="0.3">
      <c r="A144" s="14" t="s">
        <v>209</v>
      </c>
      <c r="B144" s="48" t="s">
        <v>197</v>
      </c>
      <c r="C144" s="50"/>
      <c r="D144" s="36" t="s">
        <v>198</v>
      </c>
      <c r="E144" s="103" t="str">
        <f>HYPERLINK("https://jnnce.ac.in/naac/criteria3/3.2.2/Documentary Evidences of Events 2017 - 2019/2018-2019/79.pdf", "79")</f>
        <v>79</v>
      </c>
    </row>
    <row r="145" spans="1:5" ht="14.25" customHeight="1" x14ac:dyDescent="0.3">
      <c r="A145" s="14" t="s">
        <v>209</v>
      </c>
      <c r="B145" s="48" t="s">
        <v>199</v>
      </c>
      <c r="C145" s="36">
        <v>110</v>
      </c>
      <c r="D145" s="36" t="s">
        <v>200</v>
      </c>
      <c r="E145" s="103" t="str">
        <f>HYPERLINK("https://jnnce.ac.in/naac/criteria3/3.2.2/Documentary Evidences of Events 2017 - 2019/2018-2019/80.pdf", "80")</f>
        <v>80</v>
      </c>
    </row>
    <row r="146" spans="1:5" ht="14.25" customHeight="1" x14ac:dyDescent="0.3">
      <c r="A146" s="14" t="s">
        <v>209</v>
      </c>
      <c r="B146" s="37" t="s">
        <v>201</v>
      </c>
      <c r="C146" s="36">
        <v>40</v>
      </c>
      <c r="D146" s="36" t="s">
        <v>202</v>
      </c>
      <c r="E146" s="103" t="str">
        <f>HYPERLINK("https://jnnce.ac.in/naac/criteria3/3.2.2/Documentary Evidences of Events 2017 - 2019/2018-2019/81.pdf", "81")</f>
        <v>81</v>
      </c>
    </row>
    <row r="147" spans="1:5" ht="14.25" customHeight="1" x14ac:dyDescent="0.3">
      <c r="A147" s="14" t="s">
        <v>209</v>
      </c>
      <c r="B147" s="37" t="s">
        <v>203</v>
      </c>
      <c r="C147" s="36">
        <v>106</v>
      </c>
      <c r="D147" s="36" t="s">
        <v>204</v>
      </c>
      <c r="E147" s="103" t="str">
        <f>HYPERLINK("https://jnnce.ac.in/naac/criteria3/3.2.2/Documentary Evidences of Events 2017 - 2019/2018-2019/82.pdf", "82")</f>
        <v>82</v>
      </c>
    </row>
    <row r="148" spans="1:5" ht="14.25" customHeight="1" x14ac:dyDescent="0.3">
      <c r="A148" s="14" t="s">
        <v>209</v>
      </c>
      <c r="B148" s="37" t="s">
        <v>205</v>
      </c>
      <c r="C148" s="36">
        <v>150</v>
      </c>
      <c r="D148" s="36" t="s">
        <v>206</v>
      </c>
      <c r="E148" s="103" t="str">
        <f>HYPERLINK("https://jnnce.ac.in/naac/criteria3/3.2.2/Documentary Evidences of Events 2017 - 2019/2018-2019/83.pdf", "83")</f>
        <v>83</v>
      </c>
    </row>
    <row r="149" spans="1:5" ht="14.25" customHeight="1" x14ac:dyDescent="0.3">
      <c r="A149" s="14" t="s">
        <v>209</v>
      </c>
      <c r="B149" s="37" t="s">
        <v>207</v>
      </c>
      <c r="C149" s="36">
        <v>30</v>
      </c>
      <c r="D149" s="36" t="s">
        <v>208</v>
      </c>
      <c r="E149" s="103" t="str">
        <f>HYPERLINK("https://jnnce.ac.in/naac/criteria3/3.2.2/Documentary Evidences of Events 2017 - 2019/2018-2019/84.pdf", "84")</f>
        <v>84</v>
      </c>
    </row>
    <row r="150" spans="1:5" ht="14.25" customHeight="1" x14ac:dyDescent="0.3">
      <c r="A150" s="14" t="s">
        <v>209</v>
      </c>
      <c r="B150" s="77" t="s">
        <v>114</v>
      </c>
      <c r="C150" s="12">
        <v>38</v>
      </c>
      <c r="D150" s="51" t="s">
        <v>564</v>
      </c>
      <c r="E150" s="103" t="str">
        <f>HYPERLINK("https://jnnce.ac.in/naac/criteria3/3.2.2/Documentary Evidences of Events 2017 - 2019/2018-2019/85.pdf", "85")</f>
        <v>85</v>
      </c>
    </row>
    <row r="151" spans="1:5" ht="14.25" customHeight="1" x14ac:dyDescent="0.3">
      <c r="A151" s="14" t="s">
        <v>209</v>
      </c>
      <c r="B151" s="77" t="s">
        <v>116</v>
      </c>
      <c r="C151" s="12">
        <v>26</v>
      </c>
      <c r="D151" s="51" t="s">
        <v>559</v>
      </c>
      <c r="E151" s="103" t="str">
        <f>HYPERLINK("https://jnnce.ac.in/naac/criteria3/3.2.2/Documentary Evidences of Events 2017 - 2019/2018-2019/86.pdf", "86")</f>
        <v>86</v>
      </c>
    </row>
    <row r="152" spans="1:5" ht="14.25" customHeight="1" x14ac:dyDescent="0.3">
      <c r="A152" s="14" t="s">
        <v>209</v>
      </c>
      <c r="B152" s="77" t="s">
        <v>118</v>
      </c>
      <c r="C152" s="12">
        <v>9</v>
      </c>
      <c r="D152" s="51" t="s">
        <v>560</v>
      </c>
      <c r="E152" s="103" t="str">
        <f>HYPERLINK("https://jnnce.ac.in/naac/criteria3/3.2.2/Documentary Evidences of Events 2017 - 2019/2018-2019/87.pdf", "87")</f>
        <v>87</v>
      </c>
    </row>
    <row r="153" spans="1:5" ht="14.25" customHeight="1" x14ac:dyDescent="0.3">
      <c r="A153" s="14" t="s">
        <v>209</v>
      </c>
      <c r="B153" s="77" t="s">
        <v>119</v>
      </c>
      <c r="C153" s="12">
        <v>18</v>
      </c>
      <c r="D153" s="51" t="s">
        <v>561</v>
      </c>
      <c r="E153" s="103" t="str">
        <f>HYPERLINK("https://jnnce.ac.in/naac/criteria3/3.2.2/Documentary Evidences of Events 2017 - 2019/2018-2019/88.pdf", "88")</f>
        <v>88</v>
      </c>
    </row>
    <row r="154" spans="1:5" ht="14.25" customHeight="1" x14ac:dyDescent="0.3">
      <c r="A154" s="14" t="s">
        <v>209</v>
      </c>
      <c r="B154" s="77" t="s">
        <v>120</v>
      </c>
      <c r="C154" s="12">
        <v>15</v>
      </c>
      <c r="D154" s="51" t="s">
        <v>562</v>
      </c>
      <c r="E154" s="103" t="str">
        <f>HYPERLINK("https://jnnce.ac.in/naac/criteria3/3.2.2/Documentary Evidences of Events 2017 - 2019/2018-2019/89.pdf", "89")</f>
        <v>89</v>
      </c>
    </row>
    <row r="155" spans="1:5" ht="14.25" customHeight="1" x14ac:dyDescent="0.3">
      <c r="A155" s="14" t="s">
        <v>209</v>
      </c>
      <c r="B155" s="77" t="s">
        <v>121</v>
      </c>
      <c r="C155" s="12">
        <v>9</v>
      </c>
      <c r="D155" s="51" t="s">
        <v>563</v>
      </c>
      <c r="E155" s="103" t="str">
        <f>HYPERLINK("https://jnnce.ac.in/naac/criteria3/3.2.2/Documentary Evidences of Events 2017 - 2019/2018-2019/90.pdf", "90")</f>
        <v>90</v>
      </c>
    </row>
    <row r="156" spans="1:5" ht="14.25" customHeight="1" x14ac:dyDescent="0.3">
      <c r="A156" s="14" t="s">
        <v>209</v>
      </c>
      <c r="B156" s="78" t="s">
        <v>122</v>
      </c>
      <c r="C156" s="12">
        <v>80</v>
      </c>
      <c r="D156" s="12" t="s">
        <v>123</v>
      </c>
      <c r="E156" s="103" t="str">
        <f>HYPERLINK("https://jnnce.ac.in/naac/criteria3/3.2.2/Documentary Evidences of Events 2017 - 2019/2018-2019/91.pdf", "91")</f>
        <v>91</v>
      </c>
    </row>
    <row r="157" spans="1:5" ht="14.25" customHeight="1" x14ac:dyDescent="0.3">
      <c r="A157" s="14" t="s">
        <v>209</v>
      </c>
      <c r="B157" s="78" t="s">
        <v>124</v>
      </c>
      <c r="C157" s="12">
        <v>42</v>
      </c>
      <c r="D157" s="52" t="s">
        <v>125</v>
      </c>
      <c r="E157" s="103" t="str">
        <f>HYPERLINK("https://jnnce.ac.in/naac/criteria3/3.2.2/Documentary Evidences of Events 2017 - 2019/2018-2019/92.pdf", "92")</f>
        <v>92</v>
      </c>
    </row>
    <row r="158" spans="1:5" ht="14.25" customHeight="1" x14ac:dyDescent="0.3">
      <c r="A158" s="14" t="s">
        <v>209</v>
      </c>
      <c r="B158" s="79" t="s">
        <v>126</v>
      </c>
      <c r="C158" s="12">
        <v>40</v>
      </c>
      <c r="D158" s="52" t="s">
        <v>127</v>
      </c>
      <c r="E158" s="103" t="str">
        <f>HYPERLINK("https://jnnce.ac.in/naac/criteria3/3.2.2/Documentary Evidences of Events 2017 - 2019/2018-2019/93.pdf", "93")</f>
        <v>93</v>
      </c>
    </row>
    <row r="159" spans="1:5" ht="14.25" customHeight="1" x14ac:dyDescent="0.3">
      <c r="A159" s="36" t="s">
        <v>209</v>
      </c>
      <c r="B159" s="80" t="s">
        <v>144</v>
      </c>
      <c r="C159" s="51">
        <v>98</v>
      </c>
      <c r="D159" s="53" t="s">
        <v>549</v>
      </c>
      <c r="E159" s="103" t="str">
        <f>HYPERLINK("https://jnnce.ac.in/naac/criteria3/3.2.2/Documentary Evidences of Events 2017 - 2019/2018-2019/94.pdf", "94")</f>
        <v>94</v>
      </c>
    </row>
    <row r="160" spans="1:5" ht="14.25" customHeight="1" x14ac:dyDescent="0.3">
      <c r="A160" s="36" t="s">
        <v>209</v>
      </c>
      <c r="B160" s="80" t="s">
        <v>145</v>
      </c>
      <c r="C160" s="51">
        <v>200</v>
      </c>
      <c r="D160" s="51" t="s">
        <v>146</v>
      </c>
      <c r="E160" s="103" t="str">
        <f>HYPERLINK("https://jnnce.ac.in/naac/criteria3/3.2.2/Documentary Evidences of Events 2017 - 2019/2018-2019/95.pdf", "95")</f>
        <v>95</v>
      </c>
    </row>
    <row r="161" spans="1:5" ht="14.25" customHeight="1" x14ac:dyDescent="0.3">
      <c r="A161" s="36" t="s">
        <v>209</v>
      </c>
      <c r="B161" s="80" t="s">
        <v>147</v>
      </c>
      <c r="C161" s="51">
        <v>200</v>
      </c>
      <c r="D161" s="51" t="s">
        <v>148</v>
      </c>
      <c r="E161" s="103" t="str">
        <f>HYPERLINK("https://jnnce.ac.in/naac/criteria3/3.2.2/Documentary Evidences of Events 2017 - 2019/2018-2019/96.pdf", "96")</f>
        <v>96</v>
      </c>
    </row>
    <row r="162" spans="1:5" ht="14.25" customHeight="1" x14ac:dyDescent="0.3">
      <c r="A162" s="36" t="s">
        <v>209</v>
      </c>
      <c r="B162" s="80" t="s">
        <v>149</v>
      </c>
      <c r="C162" s="51">
        <v>40</v>
      </c>
      <c r="D162" s="53" t="s">
        <v>150</v>
      </c>
      <c r="E162" s="103" t="str">
        <f>HYPERLINK("https://jnnce.ac.in/naac/criteria3/3.2.2/Documentary Evidences of Events 2017 - 2019/2018-2019/97.pdf", "97")</f>
        <v>97</v>
      </c>
    </row>
    <row r="163" spans="1:5" ht="14.25" customHeight="1" x14ac:dyDescent="0.3">
      <c r="A163" s="36" t="s">
        <v>209</v>
      </c>
      <c r="B163" s="80" t="s">
        <v>151</v>
      </c>
      <c r="C163" s="51">
        <v>200</v>
      </c>
      <c r="D163" s="53" t="s">
        <v>105</v>
      </c>
      <c r="E163" s="103" t="str">
        <f>HYPERLINK("https://jnnce.ac.in/naac/criteria3/3.2.2/Documentary Evidences of Events 2017 - 2019/2018-2019/98.pdf", "98")</f>
        <v>98</v>
      </c>
    </row>
    <row r="164" spans="1:5" ht="14.25" customHeight="1" x14ac:dyDescent="0.3">
      <c r="A164" s="36" t="s">
        <v>209</v>
      </c>
      <c r="B164" s="80" t="s">
        <v>152</v>
      </c>
      <c r="C164" s="51">
        <v>64</v>
      </c>
      <c r="D164" s="51" t="s">
        <v>153</v>
      </c>
      <c r="E164" s="103" t="str">
        <f>HYPERLINK("https://jnnce.ac.in/naac/criteria3/3.2.2/Documentary Evidences of Events 2017 - 2019/2018-2019/99.pdf", "99")</f>
        <v>99</v>
      </c>
    </row>
    <row r="165" spans="1:5" ht="14.25" customHeight="1" x14ac:dyDescent="0.3">
      <c r="A165" s="36" t="s">
        <v>209</v>
      </c>
      <c r="B165" s="80" t="s">
        <v>154</v>
      </c>
      <c r="C165" s="51">
        <v>64</v>
      </c>
      <c r="D165" s="51" t="s">
        <v>155</v>
      </c>
      <c r="E165" s="103" t="str">
        <f>HYPERLINK("https://jnnce.ac.in/naac/criteria3/3.2.2/Documentary Evidences of Events 2017 - 2019/2018-2019/100.pdf", "100")</f>
        <v>100</v>
      </c>
    </row>
    <row r="166" spans="1:5" ht="14.25" customHeight="1" x14ac:dyDescent="0.3">
      <c r="A166" s="36" t="s">
        <v>209</v>
      </c>
      <c r="B166" s="78" t="s">
        <v>156</v>
      </c>
      <c r="C166" s="24">
        <v>29</v>
      </c>
      <c r="D166" s="24" t="s">
        <v>162</v>
      </c>
      <c r="E166" s="103" t="str">
        <f>HYPERLINK("https://jnnce.ac.in/naac/criteria3/3.2.2/Documentary Evidences of Events 2017 - 2019/2018-2019/101.pdf", "101")</f>
        <v>101</v>
      </c>
    </row>
    <row r="167" spans="1:5" ht="14.25" customHeight="1" x14ac:dyDescent="0.3">
      <c r="A167" s="14" t="s">
        <v>209</v>
      </c>
      <c r="B167" s="78" t="s">
        <v>157</v>
      </c>
      <c r="C167" s="12">
        <v>37</v>
      </c>
      <c r="D167" s="24" t="s">
        <v>158</v>
      </c>
      <c r="E167" s="103" t="str">
        <f>HYPERLINK("https://jnnce.ac.in/naac/criteria3/3.2.2/Documentary Evidences of Events 2017 - 2019/2018-2019/102.pdf", "102")</f>
        <v>102</v>
      </c>
    </row>
    <row r="168" spans="1:5" ht="14.25" customHeight="1" x14ac:dyDescent="0.3">
      <c r="A168" s="14" t="s">
        <v>209</v>
      </c>
      <c r="B168" s="78" t="s">
        <v>159</v>
      </c>
      <c r="C168" s="12">
        <v>29</v>
      </c>
      <c r="D168" s="24" t="s">
        <v>160</v>
      </c>
      <c r="E168" s="103" t="str">
        <f>HYPERLINK("https://jnnce.ac.in/naac/criteria3/3.2.2/Documentary Evidences of Events 2017 - 2019/2018-2019/103.pdf", "103")</f>
        <v>103</v>
      </c>
    </row>
    <row r="169" spans="1:5" ht="14.25" customHeight="1" x14ac:dyDescent="0.3">
      <c r="A169" s="14" t="s">
        <v>209</v>
      </c>
      <c r="B169" s="78" t="s">
        <v>161</v>
      </c>
      <c r="C169" s="12">
        <v>35</v>
      </c>
      <c r="D169" s="24" t="s">
        <v>162</v>
      </c>
      <c r="E169" s="103" t="str">
        <f>HYPERLINK("https://jnnce.ac.in/naac/criteria3/3.2.2/Documentary Evidences of Events 2017 - 2019/2018-2019/104.pdf", "104")</f>
        <v>104</v>
      </c>
    </row>
    <row r="170" spans="1:5" ht="14.25" customHeight="1" x14ac:dyDescent="0.3">
      <c r="A170" s="14" t="s">
        <v>209</v>
      </c>
      <c r="B170" s="78" t="s">
        <v>163</v>
      </c>
      <c r="C170" s="12">
        <v>56</v>
      </c>
      <c r="D170" s="24" t="s">
        <v>164</v>
      </c>
      <c r="E170" s="103" t="str">
        <f>HYPERLINK("https://jnnce.ac.in/naac/criteria3/3.2.2/Documentary Evidences of Events 2017 - 2019/2018-2019/105.pdf", "105")</f>
        <v>105</v>
      </c>
    </row>
    <row r="171" spans="1:5" ht="14.25" customHeight="1" x14ac:dyDescent="0.3">
      <c r="A171" s="14" t="s">
        <v>209</v>
      </c>
      <c r="B171" s="79" t="s">
        <v>165</v>
      </c>
      <c r="C171" s="12">
        <v>22</v>
      </c>
      <c r="D171" s="24" t="s">
        <v>166</v>
      </c>
      <c r="E171" s="103" t="str">
        <f>HYPERLINK("https://jnnce.ac.in/naac/criteria3/3.2.2/Documentary Evidences of Events 2017 - 2019/2018-2019/106.pdf", "106")</f>
        <v>106</v>
      </c>
    </row>
    <row r="172" spans="1:5" ht="14.25" customHeight="1" x14ac:dyDescent="0.3">
      <c r="A172" s="14" t="s">
        <v>209</v>
      </c>
      <c r="B172" s="79" t="s">
        <v>167</v>
      </c>
      <c r="C172" s="12">
        <v>200</v>
      </c>
      <c r="D172" s="52" t="s">
        <v>550</v>
      </c>
      <c r="E172" s="103" t="str">
        <f>HYPERLINK("https://jnnce.ac.in/naac/criteria3/3.2.2/Documentary Evidences of Events 2017 - 2019/2018-2019/107.pdf", "107")</f>
        <v>107</v>
      </c>
    </row>
    <row r="173" spans="1:5" ht="14.25" customHeight="1" x14ac:dyDescent="0.3">
      <c r="A173" s="14" t="s">
        <v>209</v>
      </c>
      <c r="B173" s="78" t="s">
        <v>169</v>
      </c>
      <c r="C173" s="12">
        <v>74</v>
      </c>
      <c r="D173" s="52" t="s">
        <v>551</v>
      </c>
      <c r="E173" s="103" t="str">
        <f>HYPERLINK("https://jnnce.ac.in/naac/criteria3/3.2.2/Documentary Evidences of Events 2017 - 2019/2018-2019/108.pdf", "108")</f>
        <v>108</v>
      </c>
    </row>
    <row r="174" spans="1:5" ht="14.25" customHeight="1" x14ac:dyDescent="0.3">
      <c r="A174" s="14" t="s">
        <v>209</v>
      </c>
      <c r="B174" s="79" t="s">
        <v>170</v>
      </c>
      <c r="C174" s="12">
        <v>44</v>
      </c>
      <c r="D174" s="52" t="s">
        <v>552</v>
      </c>
      <c r="E174" s="103" t="str">
        <f>HYPERLINK("https://jnnce.ac.in/naac/criteria3/3.2.2/Documentary Evidences of Events 2017 - 2019/2018-2019/109.pdf", "109")</f>
        <v>109</v>
      </c>
    </row>
    <row r="175" spans="1:5" ht="14.25" customHeight="1" x14ac:dyDescent="0.3">
      <c r="A175" s="14" t="s">
        <v>209</v>
      </c>
      <c r="B175" s="79" t="s">
        <v>171</v>
      </c>
      <c r="C175" s="12">
        <v>42</v>
      </c>
      <c r="D175" s="12" t="s">
        <v>172</v>
      </c>
      <c r="E175" s="103" t="str">
        <f>HYPERLINK("https://jnnce.ac.in/naac/criteria3/3.2.2/Documentary Evidences of Events 2017 - 2019/2018-2019/110.pdf", "110")</f>
        <v>110</v>
      </c>
    </row>
    <row r="176" spans="1:5" ht="14.25" customHeight="1" x14ac:dyDescent="0.3">
      <c r="A176" s="14" t="s">
        <v>209</v>
      </c>
      <c r="B176" s="79" t="s">
        <v>173</v>
      </c>
      <c r="C176" s="12">
        <v>69</v>
      </c>
      <c r="D176" s="52" t="s">
        <v>553</v>
      </c>
      <c r="E176" s="103" t="str">
        <f>HYPERLINK("https://jnnce.ac.in/naac/criteria3/3.2.2/Documentary Evidences of Events 2017 - 2019/2018-2019/111.pdf", "111")</f>
        <v>111</v>
      </c>
    </row>
    <row r="177" spans="1:5" ht="14.25" customHeight="1" x14ac:dyDescent="0.3">
      <c r="A177" s="14" t="s">
        <v>209</v>
      </c>
      <c r="B177" s="79" t="s">
        <v>174</v>
      </c>
      <c r="C177" s="12">
        <v>68</v>
      </c>
      <c r="D177" s="54" t="s">
        <v>554</v>
      </c>
      <c r="E177" s="103" t="str">
        <f>HYPERLINK("https://jnnce.ac.in/naac/criteria3/3.2.2/Documentary Evidences of Events 2017 - 2019/2018-2019/112.pdf", "112")</f>
        <v>112</v>
      </c>
    </row>
    <row r="178" spans="1:5" ht="14.25" customHeight="1" x14ac:dyDescent="0.3">
      <c r="A178" s="14" t="s">
        <v>209</v>
      </c>
      <c r="B178" s="81" t="s">
        <v>176</v>
      </c>
      <c r="C178" s="14"/>
      <c r="D178" s="56" t="s">
        <v>175</v>
      </c>
      <c r="E178" s="103" t="str">
        <f>HYPERLINK("https://jnnce.ac.in/naac/criteria3/3.2.2/Documentary Evidences of Events 2017 - 2019/2018-2019/113.pdf", "113")</f>
        <v>113</v>
      </c>
    </row>
    <row r="179" spans="1:5" ht="14.25" customHeight="1" x14ac:dyDescent="0.3">
      <c r="A179" s="14" t="s">
        <v>209</v>
      </c>
      <c r="B179" s="82" t="s">
        <v>178</v>
      </c>
      <c r="C179" s="14"/>
      <c r="D179" s="55" t="s">
        <v>177</v>
      </c>
      <c r="E179" s="103" t="str">
        <f>HYPERLINK("https://jnnce.ac.in/naac/criteria3/3.2.2/Documentary Evidences of Events 2017 - 2019/2018-2019/114.pdf", "114")</f>
        <v>114</v>
      </c>
    </row>
    <row r="180" spans="1:5" ht="14.25" customHeight="1" x14ac:dyDescent="0.3">
      <c r="A180" s="14" t="s">
        <v>209</v>
      </c>
      <c r="B180" s="81" t="s">
        <v>180</v>
      </c>
      <c r="C180" s="14"/>
      <c r="D180" s="56" t="s">
        <v>179</v>
      </c>
      <c r="E180" s="103" t="str">
        <f>HYPERLINK("https://jnnce.ac.in/naac/criteria3/3.2.2/Documentary Evidences of Events 2017 - 2019/2018-2019/115.pdf", "115")</f>
        <v>115</v>
      </c>
    </row>
    <row r="181" spans="1:5" ht="14.25" customHeight="1" x14ac:dyDescent="0.3">
      <c r="A181" s="14" t="s">
        <v>209</v>
      </c>
      <c r="B181" s="83" t="s">
        <v>55</v>
      </c>
      <c r="C181" s="12">
        <v>7</v>
      </c>
      <c r="D181" s="24" t="s">
        <v>591</v>
      </c>
      <c r="E181" s="103" t="str">
        <f>HYPERLINK("https://jnnce.ac.in/naac/criteria3/3.2.2/Documentary Evidences of Events 2017 - 2019/2018-2019/116.pdf", "116")</f>
        <v>116</v>
      </c>
    </row>
    <row r="182" spans="1:5" ht="14.25" customHeight="1" x14ac:dyDescent="0.3">
      <c r="A182" s="14" t="s">
        <v>209</v>
      </c>
      <c r="B182" s="84" t="s">
        <v>210</v>
      </c>
      <c r="C182" s="12">
        <v>150</v>
      </c>
      <c r="D182" s="64" t="s">
        <v>187</v>
      </c>
      <c r="E182" s="103" t="str">
        <f>HYPERLINK("https://jnnce.ac.in/naac/criteria3/3.2.2/Documentary Evidences of Events 2017 - 2019/2018-2019/117.pdf", "117")</f>
        <v>117</v>
      </c>
    </row>
    <row r="183" spans="1:5" ht="14.25" customHeight="1" x14ac:dyDescent="0.3">
      <c r="A183" s="14" t="s">
        <v>209</v>
      </c>
      <c r="B183" s="79" t="s">
        <v>188</v>
      </c>
      <c r="C183" s="12">
        <v>74</v>
      </c>
      <c r="D183" s="12" t="s">
        <v>189</v>
      </c>
      <c r="E183" s="103" t="str">
        <f>HYPERLINK("https://jnnce.ac.in/naac/criteria3/3.2.2/Documentary Evidences of Events 2017 - 2019/2018-2019/118.pdf", "118")</f>
        <v>118</v>
      </c>
    </row>
    <row r="184" spans="1:5" ht="14.25" customHeight="1" x14ac:dyDescent="0.3">
      <c r="A184" s="97" t="s">
        <v>604</v>
      </c>
      <c r="B184" s="98"/>
      <c r="C184" s="98"/>
      <c r="D184" s="98"/>
      <c r="E184" s="99"/>
    </row>
    <row r="185" spans="1:5" ht="14.25" customHeight="1" x14ac:dyDescent="0.3">
      <c r="A185" s="4" t="s">
        <v>1</v>
      </c>
      <c r="B185" s="5" t="s">
        <v>2</v>
      </c>
      <c r="C185" s="6" t="s">
        <v>3</v>
      </c>
      <c r="D185" s="4" t="s">
        <v>4</v>
      </c>
      <c r="E185" s="6" t="s">
        <v>5</v>
      </c>
    </row>
    <row r="186" spans="1:5" ht="14.25" customHeight="1" x14ac:dyDescent="0.3">
      <c r="A186" s="12" t="s">
        <v>228</v>
      </c>
      <c r="B186" s="79" t="s">
        <v>88</v>
      </c>
      <c r="C186" s="12">
        <v>150</v>
      </c>
      <c r="D186" s="12" t="s">
        <v>89</v>
      </c>
      <c r="E186" s="103" t="str">
        <f>HYPERLINK("https://jnnce.ac.in/naac/criteria3/3.2.2/Documentary Evidences of Events 2017 - 2019/2019-2020/1.pdf", "1")</f>
        <v>1</v>
      </c>
    </row>
    <row r="187" spans="1:5" ht="14.25" customHeight="1" x14ac:dyDescent="0.3">
      <c r="A187" s="12" t="s">
        <v>228</v>
      </c>
      <c r="B187" s="79" t="s">
        <v>90</v>
      </c>
      <c r="C187" s="12">
        <v>148</v>
      </c>
      <c r="D187" s="12" t="s">
        <v>91</v>
      </c>
      <c r="E187" s="103" t="str">
        <f>HYPERLINK("https://jnnce.ac.in/naac/criteria3/3.2.2/Documentary Evidences of Events 2017 - 2019/2019-2020/2.pdf", "2")</f>
        <v>2</v>
      </c>
    </row>
    <row r="188" spans="1:5" ht="14.25" customHeight="1" x14ac:dyDescent="0.3">
      <c r="A188" s="12" t="s">
        <v>228</v>
      </c>
      <c r="B188" s="79" t="s">
        <v>92</v>
      </c>
      <c r="C188" s="12">
        <v>124</v>
      </c>
      <c r="D188" s="12" t="s">
        <v>93</v>
      </c>
      <c r="E188" s="103" t="str">
        <f>HYPERLINK("https://jnnce.ac.in/naac/criteria3/3.2.2/Documentary Evidences of Events 2017 - 2019/2019-2020/3.pdf", "3")</f>
        <v>3</v>
      </c>
    </row>
    <row r="189" spans="1:5" ht="14.25" customHeight="1" x14ac:dyDescent="0.3">
      <c r="A189" s="12" t="s">
        <v>228</v>
      </c>
      <c r="B189" s="79" t="s">
        <v>593</v>
      </c>
      <c r="C189" s="12">
        <v>91</v>
      </c>
      <c r="D189" s="12" t="s">
        <v>95</v>
      </c>
      <c r="E189" s="103" t="str">
        <f>HYPERLINK("https://jnnce.ac.in/naac/criteria3/3.2.2/Documentary Evidences of Events 2017 - 2019/2019-2020/4.pdf", "4")</f>
        <v>4</v>
      </c>
    </row>
    <row r="190" spans="1:5" ht="14.25" customHeight="1" x14ac:dyDescent="0.3">
      <c r="A190" s="12" t="s">
        <v>228</v>
      </c>
      <c r="B190" s="78" t="s">
        <v>594</v>
      </c>
      <c r="C190" s="12">
        <v>71</v>
      </c>
      <c r="D190" s="24" t="s">
        <v>97</v>
      </c>
      <c r="E190" s="103" t="str">
        <f>HYPERLINK("https://jnnce.ac.in/naac/criteria3/3.2.2/Documentary Evidences of Events 2017 - 2019/2019-2020/5.pdf", "5")</f>
        <v>5</v>
      </c>
    </row>
    <row r="191" spans="1:5" ht="14.25" customHeight="1" x14ac:dyDescent="0.3">
      <c r="A191" s="12" t="s">
        <v>228</v>
      </c>
      <c r="B191" s="78" t="s">
        <v>98</v>
      </c>
      <c r="C191" s="24">
        <v>21</v>
      </c>
      <c r="D191" s="24" t="s">
        <v>574</v>
      </c>
      <c r="E191" s="103" t="str">
        <f>HYPERLINK("https://jnnce.ac.in/naac/criteria3/3.2.2/Documentary Evidences of Events 2017 - 2019/2019-2020/6.pdf", "6")</f>
        <v>6</v>
      </c>
    </row>
    <row r="192" spans="1:5" ht="14.25" customHeight="1" x14ac:dyDescent="0.3">
      <c r="A192" s="12" t="s">
        <v>228</v>
      </c>
      <c r="B192" s="78" t="s">
        <v>99</v>
      </c>
      <c r="C192" s="12">
        <v>107</v>
      </c>
      <c r="D192" s="24" t="s">
        <v>100</v>
      </c>
      <c r="E192" s="103" t="str">
        <f>HYPERLINK("https://jnnce.ac.in/naac/criteria3/3.2.2/Documentary Evidences of Events 2017 - 2019/2019-2020/7.pdf", "7")</f>
        <v>7</v>
      </c>
    </row>
    <row r="193" spans="1:5" ht="14.25" customHeight="1" x14ac:dyDescent="0.3">
      <c r="A193" s="12" t="s">
        <v>228</v>
      </c>
      <c r="B193" s="78" t="s">
        <v>101</v>
      </c>
      <c r="C193" s="12">
        <v>142</v>
      </c>
      <c r="D193" s="24" t="s">
        <v>580</v>
      </c>
      <c r="E193" s="103" t="str">
        <f>HYPERLINK("https://jnnce.ac.in/naac/criteria3/3.2.2/Documentary Evidences of Events 2017 - 2019/2019-2020/8.pdf", "8")</f>
        <v>8</v>
      </c>
    </row>
    <row r="194" spans="1:5" ht="14.25" customHeight="1" x14ac:dyDescent="0.3">
      <c r="A194" s="12" t="s">
        <v>228</v>
      </c>
      <c r="B194" s="78" t="s">
        <v>102</v>
      </c>
      <c r="C194" s="12">
        <v>15</v>
      </c>
      <c r="D194" s="24" t="s">
        <v>576</v>
      </c>
      <c r="E194" s="103" t="str">
        <f>HYPERLINK("https://jnnce.ac.in/naac/criteria3/3.2.2/Documentary Evidences of Events 2017 - 2019/2019-2020/9.pdf", "9")</f>
        <v>9</v>
      </c>
    </row>
    <row r="195" spans="1:5" ht="14.25" customHeight="1" x14ac:dyDescent="0.3">
      <c r="A195" s="12" t="s">
        <v>228</v>
      </c>
      <c r="B195" s="78" t="s">
        <v>103</v>
      </c>
      <c r="C195" s="12">
        <v>19</v>
      </c>
      <c r="D195" s="24" t="s">
        <v>581</v>
      </c>
      <c r="E195" s="103" t="str">
        <f>HYPERLINK("https://jnnce.ac.in/naac/criteria3/3.2.2/Documentary Evidences of Events 2017 - 2019/2019-2020/10.pdf", "10")</f>
        <v>10</v>
      </c>
    </row>
    <row r="196" spans="1:5" ht="14.25" customHeight="1" x14ac:dyDescent="0.3">
      <c r="A196" s="12" t="s">
        <v>228</v>
      </c>
      <c r="B196" s="78" t="s">
        <v>104</v>
      </c>
      <c r="C196" s="12">
        <v>101</v>
      </c>
      <c r="D196" s="24" t="s">
        <v>105</v>
      </c>
      <c r="E196" s="103" t="str">
        <f>HYPERLINK("https://jnnce.ac.in/naac/criteria3/3.2.2/Documentary Evidences of Events 2017 - 2019/2019-2020/11.pdf", "11")</f>
        <v>11</v>
      </c>
    </row>
    <row r="197" spans="1:5" ht="14.25" customHeight="1" x14ac:dyDescent="0.3">
      <c r="A197" s="12" t="s">
        <v>228</v>
      </c>
      <c r="B197" s="78" t="s">
        <v>106</v>
      </c>
      <c r="C197" s="12">
        <v>60</v>
      </c>
      <c r="D197" s="24" t="s">
        <v>107</v>
      </c>
      <c r="E197" s="103" t="str">
        <f>HYPERLINK("https://jnnce.ac.in/naac/criteria3/3.2.2/Documentary Evidences of Events 2017 - 2019/2019-2020/12.pdf", "12")</f>
        <v>12</v>
      </c>
    </row>
    <row r="198" spans="1:5" ht="14.25" customHeight="1" x14ac:dyDescent="0.3">
      <c r="A198" s="12" t="s">
        <v>228</v>
      </c>
      <c r="B198" s="78" t="s">
        <v>108</v>
      </c>
      <c r="C198" s="12">
        <v>25</v>
      </c>
      <c r="D198" s="24" t="s">
        <v>578</v>
      </c>
      <c r="E198" s="103" t="str">
        <f>HYPERLINK("https://jnnce.ac.in/naac/criteria3/3.2.2/Documentary Evidences of Events 2017 - 2019/2019-2020/13.pdf", "13")</f>
        <v>13</v>
      </c>
    </row>
    <row r="199" spans="1:5" ht="14.25" customHeight="1" x14ac:dyDescent="0.3">
      <c r="A199" s="12" t="s">
        <v>228</v>
      </c>
      <c r="B199" s="78" t="s">
        <v>109</v>
      </c>
      <c r="C199" s="12">
        <v>108</v>
      </c>
      <c r="D199" s="24" t="s">
        <v>110</v>
      </c>
      <c r="E199" s="103" t="str">
        <f>HYPERLINK("https://jnnce.ac.in/naac/criteria3/3.2.2/Documentary Evidences of Events 2017 - 2019/2019-2020/14.pdf", "14")</f>
        <v>14</v>
      </c>
    </row>
    <row r="200" spans="1:5" ht="14.25" customHeight="1" x14ac:dyDescent="0.3">
      <c r="A200" s="12" t="s">
        <v>228</v>
      </c>
      <c r="B200" s="78" t="s">
        <v>595</v>
      </c>
      <c r="C200" s="12">
        <v>26</v>
      </c>
      <c r="D200" s="24" t="s">
        <v>526</v>
      </c>
      <c r="E200" s="103" t="str">
        <f>HYPERLINK("https://jnnce.ac.in/naac/criteria3/3.2.2/Documentary Evidences of Events 2017 - 2019/2019-2020/15.pdf", "15")</f>
        <v>15</v>
      </c>
    </row>
    <row r="201" spans="1:5" ht="14.25" customHeight="1" x14ac:dyDescent="0.3">
      <c r="A201" s="12" t="s">
        <v>228</v>
      </c>
      <c r="B201" s="78" t="s">
        <v>111</v>
      </c>
      <c r="C201" s="12">
        <v>20</v>
      </c>
      <c r="D201" s="24" t="s">
        <v>527</v>
      </c>
      <c r="E201" s="103" t="str">
        <f>HYPERLINK("https://jnnce.ac.in/naac/criteria3/3.2.2/Documentary Evidences of Events 2017 - 2019/2019-2020/16.pdf", "16")</f>
        <v>16</v>
      </c>
    </row>
    <row r="202" spans="1:5" ht="14.25" customHeight="1" x14ac:dyDescent="0.3">
      <c r="A202" s="12" t="s">
        <v>228</v>
      </c>
      <c r="B202" s="78" t="s">
        <v>112</v>
      </c>
      <c r="C202" s="12">
        <v>60</v>
      </c>
      <c r="D202" s="24" t="s">
        <v>211</v>
      </c>
      <c r="E202" s="103" t="str">
        <f>HYPERLINK("https://jnnce.ac.in/naac/criteria3/3.2.2/Documentary Evidences of Events 2017 - 2019/2019-2020/17.pdf", "17")</f>
        <v>17</v>
      </c>
    </row>
    <row r="203" spans="1:5" ht="14.25" customHeight="1" x14ac:dyDescent="0.3">
      <c r="A203" s="12" t="s">
        <v>228</v>
      </c>
      <c r="B203" s="78" t="s">
        <v>128</v>
      </c>
      <c r="C203" s="12">
        <v>75</v>
      </c>
      <c r="D203" s="12" t="s">
        <v>528</v>
      </c>
      <c r="E203" s="103" t="str">
        <f>HYPERLINK("https://jnnce.ac.in/naac/criteria3/3.2.2/Documentary Evidences of Events 2017 - 2019/2019-2020/18.pdf", "18")</f>
        <v>18</v>
      </c>
    </row>
    <row r="204" spans="1:5" ht="14.25" customHeight="1" x14ac:dyDescent="0.3">
      <c r="A204" s="12" t="s">
        <v>228</v>
      </c>
      <c r="B204" s="78" t="s">
        <v>129</v>
      </c>
      <c r="C204" s="12"/>
      <c r="D204" s="12" t="s">
        <v>582</v>
      </c>
      <c r="E204" s="103" t="str">
        <f>HYPERLINK("https://jnnce.ac.in/naac/criteria3/3.2.2/Documentary Evidences of Events 2017 - 2019/2019-2020/19.pdf", "19")</f>
        <v>19</v>
      </c>
    </row>
    <row r="205" spans="1:5" ht="14.25" customHeight="1" x14ac:dyDescent="0.3">
      <c r="A205" s="12" t="s">
        <v>228</v>
      </c>
      <c r="B205" s="78" t="s">
        <v>131</v>
      </c>
      <c r="C205" s="12">
        <v>25</v>
      </c>
      <c r="D205" s="54" t="s">
        <v>132</v>
      </c>
      <c r="E205" s="103" t="str">
        <f>HYPERLINK("https://jnnce.ac.in/naac/criteria3/3.2.2/Documentary Evidences of Events 2017 - 2019/2019-2020/20.pdf", "20")</f>
        <v>20</v>
      </c>
    </row>
    <row r="206" spans="1:5" ht="14.25" customHeight="1" x14ac:dyDescent="0.3">
      <c r="A206" s="12" t="s">
        <v>228</v>
      </c>
      <c r="B206" s="78" t="s">
        <v>212</v>
      </c>
      <c r="C206" s="12">
        <v>12</v>
      </c>
      <c r="D206" s="52" t="s">
        <v>134</v>
      </c>
      <c r="E206" s="103" t="str">
        <f>HYPERLINK("https://jnnce.ac.in/naac/criteria3/3.2.2/Documentary Evidences of Events 2017 - 2019/2019-2020/21.pdf", "21")</f>
        <v>21</v>
      </c>
    </row>
    <row r="207" spans="1:5" ht="14.25" customHeight="1" x14ac:dyDescent="0.3">
      <c r="A207" s="12" t="s">
        <v>228</v>
      </c>
      <c r="B207" s="78" t="s">
        <v>135</v>
      </c>
      <c r="C207" s="24">
        <v>95</v>
      </c>
      <c r="D207" s="52" t="s">
        <v>136</v>
      </c>
      <c r="E207" s="103" t="str">
        <f>HYPERLINK("https://jnnce.ac.in/naac/criteria3/3.2.2/Documentary Evidences of Events 2017 - 2019/2019-2020/22.pdf", "22")</f>
        <v>22</v>
      </c>
    </row>
    <row r="208" spans="1:5" ht="14.25" customHeight="1" x14ac:dyDescent="0.3">
      <c r="A208" s="12" t="s">
        <v>228</v>
      </c>
      <c r="B208" s="78" t="s">
        <v>137</v>
      </c>
      <c r="C208" s="24">
        <v>40</v>
      </c>
      <c r="D208" s="52" t="s">
        <v>138</v>
      </c>
      <c r="E208" s="103" t="str">
        <f>HYPERLINK("https://jnnce.ac.in/naac/criteria3/3.2.2/Documentary Evidences of Events 2017 - 2019/2019-2020/23.pdf", "23")</f>
        <v>23</v>
      </c>
    </row>
    <row r="209" spans="1:5" ht="14.25" customHeight="1" x14ac:dyDescent="0.3">
      <c r="A209" s="12" t="s">
        <v>228</v>
      </c>
      <c r="B209" s="78" t="s">
        <v>139</v>
      </c>
      <c r="C209" s="24">
        <v>95</v>
      </c>
      <c r="D209" s="52" t="s">
        <v>140</v>
      </c>
      <c r="E209" s="103" t="str">
        <f>HYPERLINK("https://jnnce.ac.in/naac/criteria3/3.2.2/Documentary Evidences of Events 2017 - 2019/2019-2020/24.pdf", "24")</f>
        <v>24</v>
      </c>
    </row>
    <row r="210" spans="1:5" ht="14.25" customHeight="1" x14ac:dyDescent="0.3">
      <c r="A210" s="12" t="s">
        <v>228</v>
      </c>
      <c r="B210" s="78" t="s">
        <v>141</v>
      </c>
      <c r="C210" s="24">
        <v>35</v>
      </c>
      <c r="D210" s="52" t="s">
        <v>142</v>
      </c>
      <c r="E210" s="103" t="str">
        <f>HYPERLINK("https://jnnce.ac.in/naac/criteria3/3.2.2/Documentary Evidences of Events 2017 - 2019/2019-2020/25.pdf", "25")</f>
        <v>25</v>
      </c>
    </row>
    <row r="211" spans="1:5" ht="14.25" customHeight="1" x14ac:dyDescent="0.3">
      <c r="A211" s="12" t="s">
        <v>228</v>
      </c>
      <c r="B211" s="78" t="s">
        <v>143</v>
      </c>
      <c r="C211" s="24">
        <v>20</v>
      </c>
      <c r="D211" s="52" t="s">
        <v>142</v>
      </c>
      <c r="E211" s="103" t="str">
        <f>HYPERLINK("https://jnnce.ac.in/naac/criteria3/3.2.2/Documentary Evidences of Events 2017 - 2019/2019-2020/26.pdf", "26")</f>
        <v>26</v>
      </c>
    </row>
    <row r="212" spans="1:5" ht="14.25" customHeight="1" x14ac:dyDescent="0.3">
      <c r="A212" s="12" t="s">
        <v>228</v>
      </c>
      <c r="B212" s="78" t="s">
        <v>213</v>
      </c>
      <c r="C212" s="12">
        <v>75</v>
      </c>
      <c r="D212" s="52" t="s">
        <v>214</v>
      </c>
      <c r="E212" s="103" t="str">
        <f>HYPERLINK("https://jnnce.ac.in/naac/criteria3/3.2.2/Documentary Evidences of Events 2017 - 2019/2019-2020/27.pdf", "27")</f>
        <v>27</v>
      </c>
    </row>
    <row r="213" spans="1:5" ht="14.25" customHeight="1" x14ac:dyDescent="0.3">
      <c r="A213" s="12" t="s">
        <v>228</v>
      </c>
      <c r="B213" s="78" t="s">
        <v>215</v>
      </c>
      <c r="C213" s="12">
        <v>104</v>
      </c>
      <c r="D213" s="12" t="s">
        <v>216</v>
      </c>
      <c r="E213" s="103" t="str">
        <f>HYPERLINK("https://jnnce.ac.in/naac/criteria3/3.2.2/Documentary Evidences of Events 2017 - 2019/2019-2020/28.pdf", "28")</f>
        <v>28</v>
      </c>
    </row>
    <row r="214" spans="1:5" ht="14.25" customHeight="1" x14ac:dyDescent="0.3">
      <c r="A214" s="12" t="s">
        <v>228</v>
      </c>
      <c r="B214" s="78" t="s">
        <v>217</v>
      </c>
      <c r="C214" s="24">
        <v>120</v>
      </c>
      <c r="D214" s="52" t="s">
        <v>218</v>
      </c>
      <c r="E214" s="103" t="str">
        <f>HYPERLINK("https://jnnce.ac.in/naac/criteria3/3.2.2/Documentary Evidences of Events 2017 - 2019/2019-2020/29.pdf", "29")</f>
        <v>29</v>
      </c>
    </row>
    <row r="215" spans="1:5" ht="14.25" customHeight="1" x14ac:dyDescent="0.3">
      <c r="A215" s="12" t="s">
        <v>228</v>
      </c>
      <c r="B215" s="78" t="s">
        <v>219</v>
      </c>
      <c r="C215" s="24">
        <v>120</v>
      </c>
      <c r="D215" s="52" t="s">
        <v>220</v>
      </c>
      <c r="E215" s="103" t="str">
        <f>HYPERLINK("https://jnnce.ac.in/naac/criteria3/3.2.2/Documentary Evidences of Events 2017 - 2019/2019-2020/30.pdf", "30")</f>
        <v>30</v>
      </c>
    </row>
    <row r="216" spans="1:5" ht="14.25" customHeight="1" x14ac:dyDescent="0.3">
      <c r="A216" s="12" t="s">
        <v>228</v>
      </c>
      <c r="B216" s="78" t="s">
        <v>221</v>
      </c>
      <c r="C216" s="24">
        <v>120</v>
      </c>
      <c r="D216" s="52" t="s">
        <v>222</v>
      </c>
      <c r="E216" s="103" t="str">
        <f>HYPERLINK("https://jnnce.ac.in/naac/criteria3/3.2.2/Documentary Evidences of Events 2017 - 2019/2019-2020/31.pdf", "31")</f>
        <v>31</v>
      </c>
    </row>
    <row r="217" spans="1:5" ht="14.25" customHeight="1" x14ac:dyDescent="0.3">
      <c r="A217" s="12" t="s">
        <v>228</v>
      </c>
      <c r="B217" s="78" t="s">
        <v>223</v>
      </c>
      <c r="C217" s="12">
        <v>120</v>
      </c>
      <c r="D217" s="52" t="s">
        <v>224</v>
      </c>
      <c r="E217" s="103" t="str">
        <f>HYPERLINK("https://jnnce.ac.in/naac/criteria3/3.2.2/Documentary Evidences of Events 2017 - 2019/2019-2020/32.pdf", "32")</f>
        <v>32</v>
      </c>
    </row>
    <row r="218" spans="1:5" ht="14.25" customHeight="1" x14ac:dyDescent="0.3">
      <c r="A218" s="12" t="s">
        <v>228</v>
      </c>
      <c r="B218" s="78" t="s">
        <v>225</v>
      </c>
      <c r="C218" s="24">
        <v>15</v>
      </c>
      <c r="D218" s="52" t="s">
        <v>226</v>
      </c>
      <c r="E218" s="103" t="str">
        <f>HYPERLINK("https://jnnce.ac.in/naac/criteria3/3.2.2/Documentary Evidences of Events 2017 - 2019/2019-2020/33.pdf", "33")</f>
        <v>33</v>
      </c>
    </row>
    <row r="219" spans="1:5" ht="14.25" customHeight="1" x14ac:dyDescent="0.3">
      <c r="A219" s="12" t="s">
        <v>228</v>
      </c>
      <c r="B219" s="78" t="s">
        <v>227</v>
      </c>
      <c r="C219" s="24">
        <v>65</v>
      </c>
      <c r="D219" s="52" t="s">
        <v>220</v>
      </c>
      <c r="E219" s="103" t="str">
        <f>HYPERLINK("https://jnnce.ac.in/naac/criteria3/3.2.2/Documentary Evidences of Events 2017 - 2019/2019-2020/34.pdf", "34")</f>
        <v>34</v>
      </c>
    </row>
    <row r="220" spans="1:5" ht="14.25" customHeight="1" x14ac:dyDescent="0.3">
      <c r="A220" s="12" t="s">
        <v>228</v>
      </c>
      <c r="B220" s="79" t="s">
        <v>229</v>
      </c>
      <c r="C220" s="12">
        <v>281</v>
      </c>
      <c r="D220" s="12" t="s">
        <v>230</v>
      </c>
      <c r="E220" s="103" t="str">
        <f>HYPERLINK("https://jnnce.ac.in/naac/criteria3/3.2.2/Documentary Evidences of Events 2017 - 2019/2019-2020/35.pdf", "35")</f>
        <v>35</v>
      </c>
    </row>
    <row r="221" spans="1:5" ht="14.25" customHeight="1" x14ac:dyDescent="0.3">
      <c r="A221" s="12" t="s">
        <v>228</v>
      </c>
      <c r="B221" s="79" t="s">
        <v>231</v>
      </c>
      <c r="C221" s="12">
        <v>410</v>
      </c>
      <c r="D221" s="12" t="s">
        <v>232</v>
      </c>
      <c r="E221" s="103" t="str">
        <f>HYPERLINK("https://jnnce.ac.in/naac/criteria3/3.2.2/Documentary Evidences of Events 2017 - 2019/2019-2020/36.pdf", "36")</f>
        <v>36</v>
      </c>
    </row>
    <row r="222" spans="1:5" ht="14.25" customHeight="1" x14ac:dyDescent="0.3">
      <c r="A222" s="12" t="s">
        <v>228</v>
      </c>
      <c r="B222" s="79" t="s">
        <v>233</v>
      </c>
      <c r="C222" s="12">
        <v>124</v>
      </c>
      <c r="D222" s="12" t="s">
        <v>234</v>
      </c>
      <c r="E222" s="103" t="str">
        <f>HYPERLINK("https://jnnce.ac.in/naac/criteria3/3.2.2/Documentary Evidences of Events 2017 - 2019/2019-2020/37.pdf", "37")</f>
        <v>37</v>
      </c>
    </row>
    <row r="223" spans="1:5" ht="14.25" customHeight="1" x14ac:dyDescent="0.3">
      <c r="A223" s="12" t="s">
        <v>228</v>
      </c>
      <c r="B223" s="79" t="s">
        <v>235</v>
      </c>
      <c r="C223" s="12">
        <v>15</v>
      </c>
      <c r="D223" s="12" t="s">
        <v>236</v>
      </c>
      <c r="E223" s="103" t="str">
        <f>HYPERLINK("https://jnnce.ac.in/naac/criteria3/3.2.2/Documentary Evidences of Events 2017 - 2019/2019-2020/38.pdf", "38")</f>
        <v>38</v>
      </c>
    </row>
    <row r="224" spans="1:5" ht="14.25" customHeight="1" x14ac:dyDescent="0.3">
      <c r="A224" s="12" t="s">
        <v>228</v>
      </c>
      <c r="B224" s="79" t="s">
        <v>237</v>
      </c>
      <c r="C224" s="12">
        <v>66</v>
      </c>
      <c r="D224" s="12" t="s">
        <v>238</v>
      </c>
      <c r="E224" s="103" t="str">
        <f>HYPERLINK("https://jnnce.ac.in/naac/criteria3/3.2.2/Documentary Evidences of Events 2017 - 2019/2019-2020/39.pdf", "39")</f>
        <v>39</v>
      </c>
    </row>
    <row r="225" spans="1:5" ht="14.25" customHeight="1" x14ac:dyDescent="0.3">
      <c r="A225" s="12" t="s">
        <v>228</v>
      </c>
      <c r="B225" s="79" t="s">
        <v>239</v>
      </c>
      <c r="C225" s="12">
        <v>38</v>
      </c>
      <c r="D225" s="12" t="s">
        <v>240</v>
      </c>
      <c r="E225" s="103" t="str">
        <f>HYPERLINK("https://jnnce.ac.in/naac/criteria3/3.2.2/Documentary Evidences of Events 2017 - 2019/2019-2020/40.pdf", "40")</f>
        <v>40</v>
      </c>
    </row>
    <row r="226" spans="1:5" ht="14.25" customHeight="1" x14ac:dyDescent="0.3">
      <c r="A226" s="12" t="s">
        <v>228</v>
      </c>
      <c r="B226" s="79" t="s">
        <v>241</v>
      </c>
      <c r="C226" s="12">
        <v>40</v>
      </c>
      <c r="D226" s="12" t="s">
        <v>242</v>
      </c>
      <c r="E226" s="103" t="str">
        <f>HYPERLINK("https://jnnce.ac.in/naac/criteria3/3.2.2/Documentary Evidences of Events 2017 - 2019/2019-2020/41.pdf", "41")</f>
        <v>41</v>
      </c>
    </row>
    <row r="227" spans="1:5" ht="14.25" customHeight="1" x14ac:dyDescent="0.3">
      <c r="A227" s="12" t="s">
        <v>228</v>
      </c>
      <c r="B227" s="79" t="s">
        <v>243</v>
      </c>
      <c r="C227" s="12">
        <v>126</v>
      </c>
      <c r="D227" s="12" t="s">
        <v>244</v>
      </c>
      <c r="E227" s="103" t="str">
        <f>HYPERLINK("https://jnnce.ac.in/naac/criteria3/3.2.2/Documentary Evidences of Events 2017 - 2019/2019-2020/42.pdf", "42")</f>
        <v>42</v>
      </c>
    </row>
    <row r="228" spans="1:5" ht="14.25" customHeight="1" x14ac:dyDescent="0.3">
      <c r="A228" s="12" t="s">
        <v>228</v>
      </c>
      <c r="B228" s="79" t="s">
        <v>245</v>
      </c>
      <c r="C228" s="12">
        <v>126</v>
      </c>
      <c r="D228" s="12" t="s">
        <v>246</v>
      </c>
      <c r="E228" s="103" t="str">
        <f>HYPERLINK("https://jnnce.ac.in/naac/criteria3/3.2.2/Documentary Evidences of Events 2017 - 2019/2019-2020/43.pdf", "43")</f>
        <v>43</v>
      </c>
    </row>
    <row r="229" spans="1:5" ht="14.25" customHeight="1" x14ac:dyDescent="0.3">
      <c r="A229" s="12" t="s">
        <v>228</v>
      </c>
      <c r="B229" s="79" t="s">
        <v>165</v>
      </c>
      <c r="C229" s="12">
        <v>89</v>
      </c>
      <c r="D229" s="12" t="s">
        <v>247</v>
      </c>
      <c r="E229" s="103" t="str">
        <f>HYPERLINK("https://jnnce.ac.in/naac/criteria3/3.2.2/Documentary Evidences of Events 2017 - 2019/2019-2020/44.pdf", "44")</f>
        <v>44</v>
      </c>
    </row>
    <row r="230" spans="1:5" ht="14.25" customHeight="1" x14ac:dyDescent="0.3">
      <c r="A230" s="12" t="s">
        <v>228</v>
      </c>
      <c r="B230" s="79" t="s">
        <v>248</v>
      </c>
      <c r="C230" s="12">
        <v>126</v>
      </c>
      <c r="D230" s="12" t="s">
        <v>249</v>
      </c>
      <c r="E230" s="103" t="str">
        <f>HYPERLINK("https://jnnce.ac.in/naac/criteria3/3.2.2/Documentary Evidences of Events 2017 - 2019/2019-2020/45.pdf", "45")</f>
        <v>45</v>
      </c>
    </row>
    <row r="231" spans="1:5" ht="14.25" customHeight="1" x14ac:dyDescent="0.3">
      <c r="A231" s="12" t="s">
        <v>228</v>
      </c>
      <c r="B231" s="79" t="s">
        <v>250</v>
      </c>
      <c r="C231" s="12">
        <v>900</v>
      </c>
      <c r="D231" s="12" t="s">
        <v>251</v>
      </c>
      <c r="E231" s="103" t="str">
        <f>HYPERLINK("https://jnnce.ac.in/naac/criteria3/3.2.2/Documentary Evidences of Events 2017 - 2019/2019-2020/46.pdf", "46")</f>
        <v>46</v>
      </c>
    </row>
    <row r="232" spans="1:5" ht="14.25" customHeight="1" x14ac:dyDescent="0.3">
      <c r="A232" s="12" t="s">
        <v>228</v>
      </c>
      <c r="B232" s="79" t="s">
        <v>252</v>
      </c>
      <c r="C232" s="12">
        <v>42</v>
      </c>
      <c r="D232" s="12" t="s">
        <v>253</v>
      </c>
      <c r="E232" s="103" t="str">
        <f>HYPERLINK("https://jnnce.ac.in/naac/criteria3/3.2.2/Documentary Evidences of Events 2017 - 2019/2019-2020/47.pdf", "47")</f>
        <v>47</v>
      </c>
    </row>
    <row r="233" spans="1:5" ht="14.25" customHeight="1" x14ac:dyDescent="0.3">
      <c r="A233" s="12" t="s">
        <v>228</v>
      </c>
      <c r="B233" s="79" t="s">
        <v>254</v>
      </c>
      <c r="C233" s="12">
        <v>44</v>
      </c>
      <c r="D233" s="12" t="s">
        <v>255</v>
      </c>
      <c r="E233" s="103" t="str">
        <f>HYPERLINK("https://jnnce.ac.in/naac/criteria3/3.2.2/Documentary Evidences of Events 2017 - 2019/2019-2020/48.pdf", "48")</f>
        <v>48</v>
      </c>
    </row>
    <row r="234" spans="1:5" ht="14.25" customHeight="1" x14ac:dyDescent="0.3">
      <c r="A234" s="12" t="s">
        <v>228</v>
      </c>
      <c r="B234" s="79" t="s">
        <v>256</v>
      </c>
      <c r="C234" s="12">
        <v>70</v>
      </c>
      <c r="D234" s="12" t="s">
        <v>257</v>
      </c>
      <c r="E234" s="103" t="str">
        <f>HYPERLINK("https://jnnce.ac.in/naac/criteria3/3.2.2/Documentary Evidences of Events 2017 - 2019/2019-2020/49.pdf", "49")</f>
        <v>49</v>
      </c>
    </row>
    <row r="235" spans="1:5" ht="14.25" customHeight="1" x14ac:dyDescent="0.3">
      <c r="A235" s="12" t="s">
        <v>228</v>
      </c>
      <c r="B235" s="86" t="s">
        <v>258</v>
      </c>
      <c r="C235" s="12"/>
      <c r="D235" s="55" t="s">
        <v>259</v>
      </c>
      <c r="E235" s="103" t="str">
        <f>HYPERLINK("https://jnnce.ac.in/naac/criteria3/3.2.2/Documentary Evidences of Events 2017 - 2019/2019-2020/50.pdf", "50")</f>
        <v>50</v>
      </c>
    </row>
    <row r="236" spans="1:5" ht="14.25" customHeight="1" x14ac:dyDescent="0.3">
      <c r="A236" s="12" t="s">
        <v>228</v>
      </c>
      <c r="B236" s="84" t="s">
        <v>260</v>
      </c>
      <c r="C236" s="12"/>
      <c r="D236" s="56" t="s">
        <v>261</v>
      </c>
      <c r="E236" s="103" t="str">
        <f>HYPERLINK("https://jnnce.ac.in/naac/criteria3/3.2.2/Documentary Evidences of Events 2017 - 2019/2019-2020/51.pdf", "51")</f>
        <v>51</v>
      </c>
    </row>
    <row r="237" spans="1:5" ht="14.25" customHeight="1" x14ac:dyDescent="0.3">
      <c r="A237" s="12" t="s">
        <v>228</v>
      </c>
      <c r="B237" s="86" t="s">
        <v>262</v>
      </c>
      <c r="C237" s="12"/>
      <c r="D237" s="55" t="s">
        <v>263</v>
      </c>
      <c r="E237" s="103" t="str">
        <f>HYPERLINK("https://jnnce.ac.in/naac/criteria3/3.2.2/Documentary Evidences of Events 2017 - 2019/2019-2020/52.pdf", "52")</f>
        <v>52</v>
      </c>
    </row>
    <row r="238" spans="1:5" ht="14.25" customHeight="1" x14ac:dyDescent="0.3">
      <c r="A238" s="12" t="s">
        <v>228</v>
      </c>
      <c r="B238" s="84" t="s">
        <v>264</v>
      </c>
      <c r="C238" s="12"/>
      <c r="D238" s="56" t="s">
        <v>265</v>
      </c>
      <c r="E238" s="103" t="str">
        <f>HYPERLINK("https://jnnce.ac.in/naac/criteria3/3.2.2/Documentary Evidences of Events 2017 - 2019/2019-2020/53.pdf", "53")</f>
        <v>53</v>
      </c>
    </row>
    <row r="239" spans="1:5" ht="14.25" customHeight="1" x14ac:dyDescent="0.3">
      <c r="A239" s="12" t="s">
        <v>228</v>
      </c>
      <c r="B239" s="86" t="s">
        <v>266</v>
      </c>
      <c r="C239" s="12"/>
      <c r="D239" s="55" t="s">
        <v>267</v>
      </c>
      <c r="E239" s="103" t="str">
        <f>HYPERLINK("https://jnnce.ac.in/naac/criteria3/3.2.2/Documentary Evidences of Events 2017 - 2019/2019-2020/54.pdf", "54")</f>
        <v>54</v>
      </c>
    </row>
    <row r="240" spans="1:5" ht="14.25" customHeight="1" x14ac:dyDescent="0.3">
      <c r="A240" s="12" t="s">
        <v>228</v>
      </c>
      <c r="B240" s="83" t="s">
        <v>268</v>
      </c>
      <c r="C240" s="12">
        <v>80</v>
      </c>
      <c r="D240" s="24" t="s">
        <v>285</v>
      </c>
      <c r="E240" s="103" t="str">
        <f>HYPERLINK("https://jnnce.ac.in/naac/criteria3/3.2.2/Documentary Evidences of Events 2017 - 2019/2019-2020/55.pdf", "55")</f>
        <v>55</v>
      </c>
    </row>
    <row r="241" spans="1:5" ht="14.25" customHeight="1" x14ac:dyDescent="0.3">
      <c r="A241" s="12" t="s">
        <v>228</v>
      </c>
      <c r="B241" s="83" t="s">
        <v>269</v>
      </c>
      <c r="C241" s="12">
        <v>63</v>
      </c>
      <c r="D241" s="24" t="s">
        <v>529</v>
      </c>
      <c r="E241" s="103" t="str">
        <f>HYPERLINK("https://jnnce.ac.in/naac/criteria3/3.2.2/Documentary Evidences of Events 2017 - 2019/2019-2020/56.pdf", "56")</f>
        <v>56</v>
      </c>
    </row>
    <row r="242" spans="1:5" ht="14.25" customHeight="1" x14ac:dyDescent="0.3">
      <c r="A242" s="12" t="s">
        <v>228</v>
      </c>
      <c r="B242" s="83" t="s">
        <v>270</v>
      </c>
      <c r="C242" s="12">
        <v>50</v>
      </c>
      <c r="D242" s="24" t="s">
        <v>530</v>
      </c>
      <c r="E242" s="103" t="str">
        <f>HYPERLINK("https://jnnce.ac.in/naac/criteria3/3.2.2/Documentary Evidences of Events 2017 - 2019/2019-2020/57.pdf", "57")</f>
        <v>57</v>
      </c>
    </row>
    <row r="243" spans="1:5" ht="14.25" customHeight="1" x14ac:dyDescent="0.3">
      <c r="A243" s="12" t="s">
        <v>228</v>
      </c>
      <c r="B243" s="83" t="s">
        <v>271</v>
      </c>
      <c r="C243" s="12">
        <v>133</v>
      </c>
      <c r="D243" s="24" t="s">
        <v>531</v>
      </c>
      <c r="E243" s="103" t="str">
        <f>HYPERLINK("https://jnnce.ac.in/naac/criteria3/3.2.2/Documentary Evidences of Events 2017 - 2019/2019-2020/58.pdf", "58")</f>
        <v>58</v>
      </c>
    </row>
    <row r="244" spans="1:5" ht="14.25" customHeight="1" x14ac:dyDescent="0.3">
      <c r="A244" s="12" t="s">
        <v>228</v>
      </c>
      <c r="B244" s="78" t="s">
        <v>272</v>
      </c>
      <c r="C244" s="12">
        <v>50</v>
      </c>
      <c r="D244" s="12" t="s">
        <v>183</v>
      </c>
      <c r="E244" s="103" t="str">
        <f>HYPERLINK("https://jnnce.ac.in/naac/criteria3/3.2.2/Documentary Evidences of Events 2017 - 2019/2019-2020/59.pdf", "59")</f>
        <v>59</v>
      </c>
    </row>
    <row r="245" spans="1:5" ht="14.25" customHeight="1" x14ac:dyDescent="0.3">
      <c r="A245" s="12" t="s">
        <v>228</v>
      </c>
      <c r="B245" s="87" t="s">
        <v>273</v>
      </c>
      <c r="C245" s="12">
        <v>35</v>
      </c>
      <c r="D245" s="12" t="s">
        <v>185</v>
      </c>
      <c r="E245" s="103" t="str">
        <f>HYPERLINK("https://jnnce.ac.in/naac/criteria3/3.2.2/Documentary Evidences of Events 2017 - 2019/2019-2020/60.pdf", "60")</f>
        <v>60</v>
      </c>
    </row>
    <row r="246" spans="1:5" ht="14.25" customHeight="1" x14ac:dyDescent="0.3">
      <c r="A246" s="12" t="s">
        <v>228</v>
      </c>
      <c r="B246" s="78" t="s">
        <v>274</v>
      </c>
      <c r="C246" s="12">
        <v>135</v>
      </c>
      <c r="D246" s="12" t="s">
        <v>275</v>
      </c>
      <c r="E246" s="103" t="str">
        <f>HYPERLINK("https://jnnce.ac.in/naac/criteria3/3.2.2/Documentary Evidences of Events 2017 - 2019/2019-2020/61.pdf", "61")</f>
        <v>61</v>
      </c>
    </row>
    <row r="247" spans="1:5" ht="14.25" customHeight="1" x14ac:dyDescent="0.3">
      <c r="A247" s="12" t="s">
        <v>228</v>
      </c>
      <c r="B247" s="78" t="s">
        <v>276</v>
      </c>
      <c r="C247" s="12">
        <v>600</v>
      </c>
      <c r="D247" s="12" t="s">
        <v>277</v>
      </c>
      <c r="E247" s="103" t="str">
        <f>HYPERLINK("https://jnnce.ac.in/naac/criteria3/3.2.2/Documentary Evidences of Events 2017 - 2019/2019-2020/62.pdf", "62")</f>
        <v>62</v>
      </c>
    </row>
    <row r="248" spans="1:5" ht="14.25" customHeight="1" x14ac:dyDescent="0.3">
      <c r="A248" s="97" t="s">
        <v>605</v>
      </c>
      <c r="B248" s="98"/>
      <c r="C248" s="98"/>
      <c r="D248" s="98"/>
      <c r="E248" s="99"/>
    </row>
    <row r="249" spans="1:5" ht="14.25" customHeight="1" x14ac:dyDescent="0.3">
      <c r="A249" s="4" t="s">
        <v>1</v>
      </c>
      <c r="B249" s="5" t="s">
        <v>2</v>
      </c>
      <c r="C249" s="4" t="s">
        <v>3</v>
      </c>
      <c r="D249" s="4" t="s">
        <v>4</v>
      </c>
      <c r="E249" s="6" t="s">
        <v>5</v>
      </c>
    </row>
    <row r="250" spans="1:5" ht="14.25" customHeight="1" x14ac:dyDescent="0.3">
      <c r="A250" s="9" t="s">
        <v>297</v>
      </c>
      <c r="B250" s="88" t="s">
        <v>278</v>
      </c>
      <c r="C250" s="9">
        <v>70</v>
      </c>
      <c r="D250" s="57" t="s">
        <v>279</v>
      </c>
      <c r="E250" s="103" t="str">
        <f>HYPERLINK("https://jnnce.ac.in/naac/criteria3/3.2.2/Documentary Evidences of Events 2017 - 2019/2020-2021/1.pdf", "1")</f>
        <v>1</v>
      </c>
    </row>
    <row r="251" spans="1:5" ht="14.25" customHeight="1" x14ac:dyDescent="0.3">
      <c r="A251" s="9" t="s">
        <v>297</v>
      </c>
      <c r="B251" s="87" t="s">
        <v>280</v>
      </c>
      <c r="C251" s="9">
        <v>47</v>
      </c>
      <c r="D251" s="58" t="s">
        <v>281</v>
      </c>
      <c r="E251" s="103" t="str">
        <f>HYPERLINK("https://jnnce.ac.in/naac/criteria3/3.2.2/Documentary Evidences of Events 2017 - 2019/2020-2021/2.pdf", "2")</f>
        <v>2</v>
      </c>
    </row>
    <row r="252" spans="1:5" ht="14.25" customHeight="1" x14ac:dyDescent="0.3">
      <c r="A252" s="9" t="s">
        <v>297</v>
      </c>
      <c r="B252" s="88" t="s">
        <v>282</v>
      </c>
      <c r="C252" s="9">
        <v>53</v>
      </c>
      <c r="D252" s="57" t="s">
        <v>283</v>
      </c>
      <c r="E252" s="103" t="str">
        <f>HYPERLINK("https://jnnce.ac.in/naac/criteria3/3.2.2/Documentary Evidences of Events 2017 - 2019/2020-2021/3.pdf", "3")</f>
        <v>3</v>
      </c>
    </row>
    <row r="253" spans="1:5" ht="14.25" customHeight="1" x14ac:dyDescent="0.3">
      <c r="A253" s="9" t="s">
        <v>297</v>
      </c>
      <c r="B253" s="87" t="s">
        <v>284</v>
      </c>
      <c r="C253" s="9">
        <v>24</v>
      </c>
      <c r="D253" s="58" t="s">
        <v>285</v>
      </c>
      <c r="E253" s="103" t="str">
        <f>HYPERLINK("https://jnnce.ac.in/naac/criteria3/3.2.2/Documentary Evidences of Events 2017 - 2019/2020-2021/4.pdf", "4")</f>
        <v>4</v>
      </c>
    </row>
    <row r="254" spans="1:5" ht="14.25" customHeight="1" x14ac:dyDescent="0.3">
      <c r="A254" s="9" t="s">
        <v>297</v>
      </c>
      <c r="B254" s="87" t="s">
        <v>286</v>
      </c>
      <c r="C254" s="9">
        <v>136</v>
      </c>
      <c r="D254" s="58" t="s">
        <v>287</v>
      </c>
      <c r="E254" s="103" t="str">
        <f>HYPERLINK("https://jnnce.ac.in/naac/criteria3/3.2.2/Documentary Evidences of Events 2017 - 2019/2020-2021/5.pdf", "5")</f>
        <v>5</v>
      </c>
    </row>
    <row r="255" spans="1:5" ht="14.25" customHeight="1" x14ac:dyDescent="0.3">
      <c r="A255" s="9" t="s">
        <v>297</v>
      </c>
      <c r="B255" s="88" t="s">
        <v>288</v>
      </c>
      <c r="C255" s="9">
        <v>170</v>
      </c>
      <c r="D255" s="57" t="s">
        <v>230</v>
      </c>
      <c r="E255" s="103" t="str">
        <f>HYPERLINK("https://jnnce.ac.in/naac/criteria3/3.2.2/Documentary Evidences of Events 2017 - 2019/2020-2021/6.pdf", "6")</f>
        <v>6</v>
      </c>
    </row>
    <row r="256" spans="1:5" ht="14.25" customHeight="1" x14ac:dyDescent="0.3">
      <c r="A256" s="9" t="s">
        <v>297</v>
      </c>
      <c r="B256" s="87" t="s">
        <v>289</v>
      </c>
      <c r="C256" s="9">
        <v>170</v>
      </c>
      <c r="D256" s="58" t="s">
        <v>267</v>
      </c>
      <c r="E256" s="103" t="str">
        <f>HYPERLINK("https://jnnce.ac.in/naac/criteria3/3.2.2/Documentary Evidences of Events 2017 - 2019/2020-2021/7.pdf", "7")</f>
        <v>7</v>
      </c>
    </row>
    <row r="257" spans="1:5" ht="14.25" customHeight="1" x14ac:dyDescent="0.3">
      <c r="A257" s="9" t="s">
        <v>297</v>
      </c>
      <c r="B257" s="88" t="s">
        <v>290</v>
      </c>
      <c r="C257" s="9">
        <v>150</v>
      </c>
      <c r="D257" s="57" t="s">
        <v>291</v>
      </c>
      <c r="E257" s="103" t="str">
        <f>HYPERLINK("https://jnnce.ac.in/naac/criteria3/3.2.2/Documentary Evidences of Events 2017 - 2019/2020-2021/8.pdf", "8")</f>
        <v>8</v>
      </c>
    </row>
    <row r="258" spans="1:5" ht="14.25" customHeight="1" x14ac:dyDescent="0.3">
      <c r="A258" s="9" t="s">
        <v>297</v>
      </c>
      <c r="B258" s="87" t="s">
        <v>292</v>
      </c>
      <c r="C258" s="9">
        <v>130</v>
      </c>
      <c r="D258" s="58" t="s">
        <v>293</v>
      </c>
      <c r="E258" s="103" t="str">
        <f>HYPERLINK("https://jnnce.ac.in/naac/criteria3/3.2.2/Documentary Evidences of Events 2017 - 2019/2020-2021/9.pdf", "9")</f>
        <v>9</v>
      </c>
    </row>
    <row r="259" spans="1:5" ht="14.25" customHeight="1" x14ac:dyDescent="0.3">
      <c r="A259" s="9" t="s">
        <v>297</v>
      </c>
      <c r="B259" s="89" t="s">
        <v>294</v>
      </c>
      <c r="C259" s="9">
        <v>120</v>
      </c>
      <c r="D259" s="9" t="s">
        <v>295</v>
      </c>
      <c r="E259" s="103" t="str">
        <f>HYPERLINK("https://jnnce.ac.in/naac/criteria3/3.2.2/Documentary Evidences of Events 2017 - 2019/2020-2021/10.pdf", "10")</f>
        <v>10</v>
      </c>
    </row>
    <row r="260" spans="1:5" ht="14.25" customHeight="1" x14ac:dyDescent="0.3">
      <c r="A260" s="9" t="s">
        <v>297</v>
      </c>
      <c r="B260" s="89" t="s">
        <v>296</v>
      </c>
      <c r="C260" s="9">
        <v>121</v>
      </c>
      <c r="D260" s="9" t="s">
        <v>295</v>
      </c>
      <c r="E260" s="103" t="str">
        <f>HYPERLINK("https://jnnce.ac.in/naac/criteria3/3.2.2/Documentary Evidences of Events 2017 - 2019/2020-2021/11.pdf", "11")</f>
        <v>11</v>
      </c>
    </row>
    <row r="261" spans="1:5" ht="14.25" customHeight="1" x14ac:dyDescent="0.3">
      <c r="A261" s="9" t="s">
        <v>297</v>
      </c>
      <c r="B261" s="90" t="s">
        <v>298</v>
      </c>
      <c r="C261" s="36">
        <v>80</v>
      </c>
      <c r="D261" s="36" t="s">
        <v>538</v>
      </c>
      <c r="E261" s="103" t="str">
        <f>HYPERLINK("https://jnnce.ac.in/naac/criteria3/3.2.2/Documentary Evidences of Events 2017 - 2019/2020-2021/12.pdf", "12")</f>
        <v>12</v>
      </c>
    </row>
    <row r="262" spans="1:5" ht="14.25" customHeight="1" x14ac:dyDescent="0.3">
      <c r="A262" s="9" t="s">
        <v>297</v>
      </c>
      <c r="B262" s="90" t="s">
        <v>299</v>
      </c>
      <c r="C262" s="36">
        <v>60</v>
      </c>
      <c r="D262" s="36" t="s">
        <v>539</v>
      </c>
      <c r="E262" s="103" t="str">
        <f>HYPERLINK("https://jnnce.ac.in/naac/criteria3/3.2.2/Documentary Evidences of Events 2017 - 2019/2020-2021/13.pdf", "13")</f>
        <v>13</v>
      </c>
    </row>
    <row r="263" spans="1:5" ht="14.25" customHeight="1" x14ac:dyDescent="0.3">
      <c r="A263" s="9" t="s">
        <v>297</v>
      </c>
      <c r="B263" s="90" t="s">
        <v>300</v>
      </c>
      <c r="C263" s="36">
        <v>136</v>
      </c>
      <c r="D263" s="36" t="s">
        <v>540</v>
      </c>
      <c r="E263" s="103" t="str">
        <f>HYPERLINK("https://jnnce.ac.in/naac/criteria3/3.2.2/Documentary Evidences of Events 2017 - 2019/2020-2021/14.pdf", "14")</f>
        <v>14</v>
      </c>
    </row>
    <row r="264" spans="1:5" ht="14.25" customHeight="1" x14ac:dyDescent="0.3">
      <c r="A264" s="9" t="s">
        <v>297</v>
      </c>
      <c r="B264" s="90" t="s">
        <v>301</v>
      </c>
      <c r="C264" s="36">
        <v>31</v>
      </c>
      <c r="D264" s="36" t="s">
        <v>324</v>
      </c>
      <c r="E264" s="103" t="str">
        <f>HYPERLINK("https://jnnce.ac.in/naac/criteria3/3.2.2/Documentary Evidences of Events 2017 - 2019/2020-2021/15.pdf", "15")</f>
        <v>15</v>
      </c>
    </row>
    <row r="265" spans="1:5" ht="14.25" customHeight="1" x14ac:dyDescent="0.3">
      <c r="A265" s="9" t="s">
        <v>297</v>
      </c>
      <c r="B265" s="90" t="s">
        <v>302</v>
      </c>
      <c r="C265" s="36">
        <v>76</v>
      </c>
      <c r="D265" s="36" t="s">
        <v>541</v>
      </c>
      <c r="E265" s="103" t="str">
        <f>HYPERLINK("https://jnnce.ac.in/naac/criteria3/3.2.2/Documentary Evidences of Events 2017 - 2019/2020-2021/16.pdf", "16")</f>
        <v>16</v>
      </c>
    </row>
    <row r="266" spans="1:5" ht="14.25" customHeight="1" x14ac:dyDescent="0.3">
      <c r="A266" s="9" t="s">
        <v>297</v>
      </c>
      <c r="B266" s="87" t="s">
        <v>303</v>
      </c>
      <c r="C266" s="9">
        <v>155</v>
      </c>
      <c r="D266" s="59" t="s">
        <v>304</v>
      </c>
      <c r="E266" s="103" t="str">
        <f>HYPERLINK("https://jnnce.ac.in/naac/criteria3/3.2.2/Documentary Evidences of Events 2017 - 2019/2020-2021/17.pdf", "17")</f>
        <v>17</v>
      </c>
    </row>
    <row r="267" spans="1:5" ht="14.25" customHeight="1" x14ac:dyDescent="0.3">
      <c r="A267" s="9" t="s">
        <v>297</v>
      </c>
      <c r="B267" s="87" t="s">
        <v>305</v>
      </c>
      <c r="C267" s="9">
        <v>100</v>
      </c>
      <c r="D267" s="59" t="s">
        <v>306</v>
      </c>
      <c r="E267" s="103" t="str">
        <f>HYPERLINK("https://jnnce.ac.in/naac/criteria3/3.2.2/Documentary Evidences of Events 2017 - 2019/2020-2021/18.pdf", "18")</f>
        <v>18</v>
      </c>
    </row>
    <row r="268" spans="1:5" ht="14.25" customHeight="1" x14ac:dyDescent="0.3">
      <c r="A268" s="9" t="s">
        <v>297</v>
      </c>
      <c r="B268" s="87" t="s">
        <v>307</v>
      </c>
      <c r="C268" s="58">
        <v>120</v>
      </c>
      <c r="D268" s="58" t="s">
        <v>597</v>
      </c>
      <c r="E268" s="103" t="str">
        <f>HYPERLINK("https://jnnce.ac.in/naac/criteria3/3.2.2/Documentary Evidences of Events 2017 - 2019/2020-2021/19.pdf", "19")</f>
        <v>19</v>
      </c>
    </row>
    <row r="269" spans="1:5" ht="14.25" customHeight="1" x14ac:dyDescent="0.3">
      <c r="A269" s="9" t="s">
        <v>297</v>
      </c>
      <c r="B269" s="87" t="s">
        <v>308</v>
      </c>
      <c r="C269" s="58">
        <v>120</v>
      </c>
      <c r="D269" s="58" t="s">
        <v>596</v>
      </c>
      <c r="E269" s="103" t="str">
        <f>HYPERLINK("https://jnnce.ac.in/naac/criteria3/3.2.2/Documentary Evidences of Events 2017 - 2019/2020-2021/20.pdf", "20")</f>
        <v>20</v>
      </c>
    </row>
    <row r="270" spans="1:5" ht="14.25" customHeight="1" x14ac:dyDescent="0.3">
      <c r="A270" s="9" t="s">
        <v>297</v>
      </c>
      <c r="B270" s="89" t="s">
        <v>386</v>
      </c>
      <c r="C270" s="9">
        <v>200</v>
      </c>
      <c r="D270" s="9" t="s">
        <v>533</v>
      </c>
      <c r="E270" s="103" t="str">
        <f>HYPERLINK("https://jnnce.ac.in/naac/criteria3/3.2.2/Documentary Evidences of Events 2017 - 2019/2020-2021/21.pdf", "21")</f>
        <v>21</v>
      </c>
    </row>
    <row r="271" spans="1:5" ht="14.25" customHeight="1" x14ac:dyDescent="0.3">
      <c r="A271" s="9" t="s">
        <v>297</v>
      </c>
      <c r="B271" s="89" t="s">
        <v>387</v>
      </c>
      <c r="C271" s="9">
        <v>100</v>
      </c>
      <c r="D271" s="9" t="s">
        <v>532</v>
      </c>
      <c r="E271" s="103" t="str">
        <f>HYPERLINK("https://jnnce.ac.in/naac/criteria3/3.2.2/Documentary Evidences of Events 2017 - 2019/2020-2021/22.pdf", "22")</f>
        <v>22</v>
      </c>
    </row>
    <row r="272" spans="1:5" ht="14.25" customHeight="1" x14ac:dyDescent="0.3">
      <c r="A272" s="9" t="s">
        <v>297</v>
      </c>
      <c r="B272" s="91" t="s">
        <v>309</v>
      </c>
      <c r="C272" s="60">
        <v>86</v>
      </c>
      <c r="D272" s="60" t="s">
        <v>310</v>
      </c>
      <c r="E272" s="103" t="str">
        <f>HYPERLINK("https://jnnce.ac.in/naac/criteria3/3.2.2/Documentary Evidences of Events 2017 - 2019/2020-2021/23.pdf", "23")</f>
        <v>23</v>
      </c>
    </row>
    <row r="273" spans="1:5" ht="14.25" customHeight="1" x14ac:dyDescent="0.3">
      <c r="A273" s="9" t="s">
        <v>297</v>
      </c>
      <c r="B273" s="92" t="s">
        <v>311</v>
      </c>
      <c r="C273" s="60">
        <v>40</v>
      </c>
      <c r="D273" s="60" t="s">
        <v>312</v>
      </c>
      <c r="E273" s="103" t="str">
        <f>HYPERLINK("https://jnnce.ac.in/naac/criteria3/3.2.2/Documentary Evidences of Events 2017 - 2019/2020-2021/24.pdf", "24")</f>
        <v>24</v>
      </c>
    </row>
    <row r="274" spans="1:5" ht="14.25" customHeight="1" x14ac:dyDescent="0.3">
      <c r="A274" s="9" t="s">
        <v>297</v>
      </c>
      <c r="B274" s="92" t="s">
        <v>313</v>
      </c>
      <c r="C274" s="60">
        <v>105</v>
      </c>
      <c r="D274" s="60" t="s">
        <v>314</v>
      </c>
      <c r="E274" s="103" t="str">
        <f>HYPERLINK("https://jnnce.ac.in/naac/criteria3/3.2.2/Documentary Evidences of Events 2017 - 2019/2020-2021/25.pdf", "25")</f>
        <v>25</v>
      </c>
    </row>
    <row r="275" spans="1:5" ht="14.25" customHeight="1" x14ac:dyDescent="0.3">
      <c r="A275" s="9" t="s">
        <v>297</v>
      </c>
      <c r="B275" s="92" t="s">
        <v>315</v>
      </c>
      <c r="C275" s="60">
        <v>60</v>
      </c>
      <c r="D275" s="60" t="s">
        <v>316</v>
      </c>
      <c r="E275" s="103" t="str">
        <f>HYPERLINK("https://jnnce.ac.in/naac/criteria3/3.2.2/Documentary Evidences of Events 2017 - 2019/2020-2021/26.pdf", "26")</f>
        <v>26</v>
      </c>
    </row>
    <row r="276" spans="1:5" ht="14.25" customHeight="1" x14ac:dyDescent="0.3">
      <c r="A276" s="9" t="s">
        <v>297</v>
      </c>
      <c r="B276" s="92" t="s">
        <v>317</v>
      </c>
      <c r="C276" s="60">
        <v>30</v>
      </c>
      <c r="D276" s="60" t="s">
        <v>318</v>
      </c>
      <c r="E276" s="103" t="str">
        <f>HYPERLINK("https://jnnce.ac.in/naac/criteria3/3.2.2/Documentary Evidences of Events 2017 - 2019/2020-2021/27.pdf", "27")</f>
        <v>27</v>
      </c>
    </row>
    <row r="277" spans="1:5" ht="14.25" customHeight="1" x14ac:dyDescent="0.3">
      <c r="A277" s="9" t="s">
        <v>297</v>
      </c>
      <c r="B277" s="92" t="s">
        <v>319</v>
      </c>
      <c r="C277" s="60">
        <v>55</v>
      </c>
      <c r="D277" s="60" t="s">
        <v>320</v>
      </c>
      <c r="E277" s="103" t="str">
        <f>HYPERLINK("https://jnnce.ac.in/naac/criteria3/3.2.2/Documentary Evidences of Events 2017 - 2019/2020-2021/28.pdf", "28")</f>
        <v>28</v>
      </c>
    </row>
    <row r="278" spans="1:5" ht="14.25" customHeight="1" x14ac:dyDescent="0.3">
      <c r="A278" s="9" t="s">
        <v>297</v>
      </c>
      <c r="B278" s="92" t="s">
        <v>321</v>
      </c>
      <c r="C278" s="60">
        <v>74</v>
      </c>
      <c r="D278" s="60" t="s">
        <v>322</v>
      </c>
      <c r="E278" s="103" t="str">
        <f>HYPERLINK("https://jnnce.ac.in/naac/criteria3/3.2.2/Documentary Evidences of Events 2017 - 2019/2020-2021/29.pdf", "29")</f>
        <v>29</v>
      </c>
    </row>
    <row r="279" spans="1:5" ht="14.25" customHeight="1" x14ac:dyDescent="0.3">
      <c r="A279" s="9" t="s">
        <v>297</v>
      </c>
      <c r="B279" s="92" t="s">
        <v>323</v>
      </c>
      <c r="C279" s="60">
        <v>107</v>
      </c>
      <c r="D279" s="60" t="s">
        <v>324</v>
      </c>
      <c r="E279" s="103" t="str">
        <f>HYPERLINK("https://jnnce.ac.in/naac/criteria3/3.2.2/Documentary Evidences of Events 2017 - 2019/2020-2021/30.pdf", "30")</f>
        <v>30</v>
      </c>
    </row>
    <row r="280" spans="1:5" ht="14.25" customHeight="1" x14ac:dyDescent="0.3">
      <c r="A280" s="9" t="s">
        <v>297</v>
      </c>
      <c r="B280" s="92" t="s">
        <v>325</v>
      </c>
      <c r="C280" s="60">
        <v>110</v>
      </c>
      <c r="D280" s="60" t="s">
        <v>326</v>
      </c>
      <c r="E280" s="103" t="str">
        <f>HYPERLINK("https://jnnce.ac.in/naac/criteria3/3.2.2/Documentary Evidences of Events 2017 - 2019/2020-2021/31.pdf", "31")</f>
        <v>31</v>
      </c>
    </row>
    <row r="281" spans="1:5" ht="14.25" customHeight="1" x14ac:dyDescent="0.3">
      <c r="A281" s="9" t="s">
        <v>297</v>
      </c>
      <c r="B281" s="92" t="s">
        <v>327</v>
      </c>
      <c r="C281" s="60">
        <v>110</v>
      </c>
      <c r="D281" s="60" t="s">
        <v>328</v>
      </c>
      <c r="E281" s="103" t="str">
        <f>HYPERLINK("https://jnnce.ac.in/naac/criteria3/3.2.2/Documentary Evidences of Events 2017 - 2019/2020-2021/32.pdf", "32")</f>
        <v>32</v>
      </c>
    </row>
    <row r="282" spans="1:5" ht="14.25" customHeight="1" x14ac:dyDescent="0.3">
      <c r="A282" s="9" t="s">
        <v>297</v>
      </c>
      <c r="B282" s="92" t="s">
        <v>329</v>
      </c>
      <c r="C282" s="60">
        <v>84</v>
      </c>
      <c r="D282" s="60" t="s">
        <v>330</v>
      </c>
      <c r="E282" s="103" t="str">
        <f>HYPERLINK("https://jnnce.ac.in/naac/criteria3/3.2.2/Documentary Evidences of Events 2017 - 2019/2020-2021/33.pdf", "33")</f>
        <v>33</v>
      </c>
    </row>
    <row r="283" spans="1:5" ht="14.25" customHeight="1" x14ac:dyDescent="0.3">
      <c r="A283" s="9" t="s">
        <v>297</v>
      </c>
      <c r="B283" s="92" t="s">
        <v>331</v>
      </c>
      <c r="C283" s="60">
        <v>100</v>
      </c>
      <c r="D283" s="60" t="s">
        <v>332</v>
      </c>
      <c r="E283" s="103" t="str">
        <f>HYPERLINK("https://jnnce.ac.in/naac/criteria3/3.2.2/Documentary Evidences of Events 2017 - 2019/2020-2021/34.pdf", "34")</f>
        <v>34</v>
      </c>
    </row>
    <row r="284" spans="1:5" ht="14.25" customHeight="1" x14ac:dyDescent="0.3">
      <c r="A284" s="9" t="s">
        <v>297</v>
      </c>
      <c r="B284" s="92" t="s">
        <v>333</v>
      </c>
      <c r="C284" s="60">
        <v>60</v>
      </c>
      <c r="D284" s="60" t="s">
        <v>334</v>
      </c>
      <c r="E284" s="103" t="str">
        <f>HYPERLINK("https://jnnce.ac.in/naac/criteria3/3.2.2/Documentary Evidences of Events 2017 - 2019/2020-2021/35.pdf", "35")</f>
        <v>35</v>
      </c>
    </row>
    <row r="285" spans="1:5" ht="14.25" customHeight="1" x14ac:dyDescent="0.3">
      <c r="A285" s="9" t="s">
        <v>297</v>
      </c>
      <c r="B285" s="92" t="s">
        <v>335</v>
      </c>
      <c r="C285" s="60">
        <v>89</v>
      </c>
      <c r="D285" s="60" t="s">
        <v>336</v>
      </c>
      <c r="E285" s="103" t="str">
        <f>HYPERLINK("https://jnnce.ac.in/naac/criteria3/3.2.2/Documentary Evidences of Events 2017 - 2019/2020-2021/36.pdf", "36")</f>
        <v>36</v>
      </c>
    </row>
    <row r="286" spans="1:5" ht="14.25" customHeight="1" x14ac:dyDescent="0.3">
      <c r="A286" s="9" t="s">
        <v>297</v>
      </c>
      <c r="B286" s="87" t="s">
        <v>337</v>
      </c>
      <c r="C286" s="58">
        <v>65</v>
      </c>
      <c r="D286" s="58" t="s">
        <v>533</v>
      </c>
      <c r="E286" s="103" t="str">
        <f>HYPERLINK("https://jnnce.ac.in/naac/criteria3/3.2.2/Documentary Evidences of Events 2017 - 2019/2020-2021/37.pdf", "37")</f>
        <v>37</v>
      </c>
    </row>
    <row r="287" spans="1:5" ht="14.25" customHeight="1" x14ac:dyDescent="0.3">
      <c r="A287" s="9" t="s">
        <v>297</v>
      </c>
      <c r="B287" s="87" t="s">
        <v>338</v>
      </c>
      <c r="C287" s="58">
        <v>47</v>
      </c>
      <c r="D287" s="58" t="s">
        <v>537</v>
      </c>
      <c r="E287" s="103" t="str">
        <f>HYPERLINK("https://jnnce.ac.in/naac/criteria3/3.2.2/Documentary Evidences of Events 2017 - 2019/2020-2021/38.pdf", "38")</f>
        <v>38</v>
      </c>
    </row>
    <row r="288" spans="1:5" ht="14.25" customHeight="1" x14ac:dyDescent="0.3">
      <c r="A288" s="9" t="s">
        <v>297</v>
      </c>
      <c r="B288" s="87" t="s">
        <v>339</v>
      </c>
      <c r="C288" s="58">
        <v>128</v>
      </c>
      <c r="D288" s="58" t="s">
        <v>536</v>
      </c>
      <c r="E288" s="103" t="str">
        <f>HYPERLINK("https://jnnce.ac.in/naac/criteria3/3.2.2/Documentary Evidences of Events 2017 - 2019/2020-2021/39.pdf", "39")</f>
        <v>39</v>
      </c>
    </row>
    <row r="289" spans="1:5" ht="14.25" customHeight="1" x14ac:dyDescent="0.3">
      <c r="A289" s="9" t="s">
        <v>297</v>
      </c>
      <c r="B289" s="87" t="s">
        <v>340</v>
      </c>
      <c r="C289" s="58">
        <v>41</v>
      </c>
      <c r="D289" s="58" t="s">
        <v>535</v>
      </c>
      <c r="E289" s="103" t="str">
        <f>HYPERLINK("https://jnnce.ac.in/naac/criteria3/3.2.2/Documentary Evidences of Events 2017 - 2019/2020-2021/40.pdf", "40")</f>
        <v>40</v>
      </c>
    </row>
    <row r="290" spans="1:5" ht="14.25" customHeight="1" x14ac:dyDescent="0.3">
      <c r="A290" s="9" t="s">
        <v>297</v>
      </c>
      <c r="B290" s="87" t="s">
        <v>341</v>
      </c>
      <c r="C290" s="58">
        <v>140</v>
      </c>
      <c r="D290" s="58" t="s">
        <v>534</v>
      </c>
      <c r="E290" s="103" t="str">
        <f>HYPERLINK("https://jnnce.ac.in/naac/criteria3/3.2.2/Documentary Evidences of Events 2017 - 2019/2020-2021/41.pdf", "41")</f>
        <v>41</v>
      </c>
    </row>
    <row r="291" spans="1:5" ht="14.25" customHeight="1" x14ac:dyDescent="0.3">
      <c r="A291" s="9" t="s">
        <v>297</v>
      </c>
      <c r="B291" s="87" t="s">
        <v>342</v>
      </c>
      <c r="C291" s="58">
        <v>210</v>
      </c>
      <c r="D291" s="58" t="s">
        <v>343</v>
      </c>
      <c r="E291" s="103" t="str">
        <f>HYPERLINK("https://jnnce.ac.in/naac/criteria3/3.2.2/Documentary Evidences of Events 2017 - 2019/2020-2021/42.pdf", "42")</f>
        <v>42</v>
      </c>
    </row>
    <row r="292" spans="1:5" ht="14.25" customHeight="1" x14ac:dyDescent="0.3">
      <c r="A292" s="9" t="s">
        <v>297</v>
      </c>
      <c r="B292" s="87" t="s">
        <v>344</v>
      </c>
      <c r="C292" s="58">
        <v>250</v>
      </c>
      <c r="D292" s="58" t="s">
        <v>345</v>
      </c>
      <c r="E292" s="103" t="str">
        <f>HYPERLINK("https://jnnce.ac.in/naac/criteria3/3.2.2/Documentary Evidences of Events 2017 - 2019/2020-2021/43.pdf", "43")</f>
        <v>43</v>
      </c>
    </row>
    <row r="293" spans="1:5" ht="14.25" customHeight="1" x14ac:dyDescent="0.3">
      <c r="A293" s="9" t="s">
        <v>297</v>
      </c>
      <c r="B293" s="87" t="s">
        <v>346</v>
      </c>
      <c r="C293" s="58">
        <v>189</v>
      </c>
      <c r="D293" s="58" t="s">
        <v>310</v>
      </c>
      <c r="E293" s="103" t="str">
        <f>HYPERLINK("https://jnnce.ac.in/naac/criteria3/3.2.2/Documentary Evidences of Events 2017 - 2019/2020-2021/44.pdf", "44")</f>
        <v>44</v>
      </c>
    </row>
    <row r="294" spans="1:5" ht="14.25" customHeight="1" x14ac:dyDescent="0.3">
      <c r="A294" s="9" t="s">
        <v>297</v>
      </c>
      <c r="B294" s="87" t="s">
        <v>347</v>
      </c>
      <c r="C294" s="58">
        <v>189</v>
      </c>
      <c r="D294" s="58" t="s">
        <v>348</v>
      </c>
      <c r="E294" s="103" t="str">
        <f>HYPERLINK("https://jnnce.ac.in/naac/criteria3/3.2.2/Documentary Evidences of Events 2017 - 2019/2020-2021/45.pdf", "45")</f>
        <v>45</v>
      </c>
    </row>
    <row r="295" spans="1:5" ht="14.25" customHeight="1" x14ac:dyDescent="0.3">
      <c r="A295" s="9" t="s">
        <v>297</v>
      </c>
      <c r="B295" s="87" t="s">
        <v>349</v>
      </c>
      <c r="C295" s="58">
        <v>189</v>
      </c>
      <c r="D295" s="58" t="s">
        <v>350</v>
      </c>
      <c r="E295" s="103" t="str">
        <f>HYPERLINK("https://jnnce.ac.in/naac/criteria3/3.2.2/Documentary Evidences of Events 2017 - 2019/2020-2021/46.pdf", "46")</f>
        <v>46</v>
      </c>
    </row>
    <row r="296" spans="1:5" ht="14.25" customHeight="1" x14ac:dyDescent="0.3">
      <c r="A296" s="9" t="s">
        <v>297</v>
      </c>
      <c r="B296" s="87" t="s">
        <v>351</v>
      </c>
      <c r="C296" s="58">
        <v>189</v>
      </c>
      <c r="D296" s="58" t="s">
        <v>352</v>
      </c>
      <c r="E296" s="103" t="str">
        <f>HYPERLINK("https://jnnce.ac.in/naac/criteria3/3.2.2/Documentary Evidences of Events 2017 - 2019/2020-2021/47.pdf", "47")</f>
        <v>47</v>
      </c>
    </row>
    <row r="297" spans="1:5" ht="14.25" customHeight="1" x14ac:dyDescent="0.3">
      <c r="A297" s="9" t="s">
        <v>297</v>
      </c>
      <c r="B297" s="87" t="s">
        <v>353</v>
      </c>
      <c r="C297" s="58">
        <v>189</v>
      </c>
      <c r="D297" s="58" t="s">
        <v>354</v>
      </c>
      <c r="E297" s="103" t="str">
        <f>HYPERLINK("https://jnnce.ac.in/naac/criteria3/3.2.2/Documentary Evidences of Events 2017 - 2019/2020-2021/48.pdf", "48")</f>
        <v>48</v>
      </c>
    </row>
    <row r="298" spans="1:5" ht="14.25" customHeight="1" x14ac:dyDescent="0.3">
      <c r="A298" s="9" t="s">
        <v>297</v>
      </c>
      <c r="B298" s="87" t="s">
        <v>355</v>
      </c>
      <c r="C298" s="58">
        <v>20</v>
      </c>
      <c r="D298" s="58" t="s">
        <v>356</v>
      </c>
      <c r="E298" s="103" t="str">
        <f>HYPERLINK("https://jnnce.ac.in/naac/criteria3/3.2.2/Documentary Evidences of Events 2017 - 2019/2020-2021/49.pdf", "49")</f>
        <v>49</v>
      </c>
    </row>
    <row r="299" spans="1:5" ht="14.25" customHeight="1" x14ac:dyDescent="0.3">
      <c r="A299" s="9" t="s">
        <v>297</v>
      </c>
      <c r="B299" s="87" t="s">
        <v>357</v>
      </c>
      <c r="C299" s="58">
        <v>128</v>
      </c>
      <c r="D299" s="58" t="s">
        <v>358</v>
      </c>
      <c r="E299" s="103" t="str">
        <f>HYPERLINK("https://jnnce.ac.in/naac/criteria3/3.2.2/Documentary Evidences of Events 2017 - 2019/2020-2021/50.pdf", "50")</f>
        <v>50</v>
      </c>
    </row>
    <row r="300" spans="1:5" ht="14.25" customHeight="1" x14ac:dyDescent="0.3">
      <c r="A300" s="9" t="s">
        <v>297</v>
      </c>
      <c r="B300" s="87" t="s">
        <v>359</v>
      </c>
      <c r="C300" s="58">
        <v>147</v>
      </c>
      <c r="D300" s="58" t="s">
        <v>360</v>
      </c>
      <c r="E300" s="103" t="str">
        <f>HYPERLINK("https://jnnce.ac.in/naac/criteria3/3.2.2/Documentary Evidences of Events 2017 - 2019/2020-2021/51.pdf", "51")</f>
        <v>51</v>
      </c>
    </row>
    <row r="301" spans="1:5" ht="14.25" customHeight="1" x14ac:dyDescent="0.3">
      <c r="A301" s="9" t="s">
        <v>297</v>
      </c>
      <c r="B301" s="87" t="s">
        <v>361</v>
      </c>
      <c r="C301" s="58">
        <v>63</v>
      </c>
      <c r="D301" s="58" t="s">
        <v>362</v>
      </c>
      <c r="E301" s="103" t="str">
        <f>HYPERLINK("https://jnnce.ac.in/naac/criteria3/3.2.2/Documentary Evidences of Events 2017 - 2019/2020-2021/52.pdf", "52")</f>
        <v>52</v>
      </c>
    </row>
    <row r="302" spans="1:5" ht="14.25" customHeight="1" x14ac:dyDescent="0.3">
      <c r="A302" s="9" t="s">
        <v>297</v>
      </c>
      <c r="B302" s="87" t="s">
        <v>363</v>
      </c>
      <c r="C302" s="58">
        <v>95</v>
      </c>
      <c r="D302" s="58" t="s">
        <v>364</v>
      </c>
      <c r="E302" s="103" t="str">
        <f>HYPERLINK("https://jnnce.ac.in/naac/criteria3/3.2.2/Documentary Evidences of Events 2017 - 2019/2020-2021/53.pdf", "53")</f>
        <v>53</v>
      </c>
    </row>
    <row r="303" spans="1:5" ht="14.25" customHeight="1" x14ac:dyDescent="0.3">
      <c r="A303" s="9" t="s">
        <v>297</v>
      </c>
      <c r="B303" s="87" t="s">
        <v>365</v>
      </c>
      <c r="C303" s="58">
        <v>53</v>
      </c>
      <c r="D303" s="58" t="s">
        <v>366</v>
      </c>
      <c r="E303" s="103" t="str">
        <f>HYPERLINK("https://jnnce.ac.in/naac/criteria3/3.2.2/Documentary Evidences of Events 2017 - 2019/2020-2021/54.pdf", "54")</f>
        <v>54</v>
      </c>
    </row>
    <row r="304" spans="1:5" ht="14.25" customHeight="1" x14ac:dyDescent="0.3">
      <c r="A304" s="9" t="s">
        <v>297</v>
      </c>
      <c r="B304" s="89" t="s">
        <v>385</v>
      </c>
      <c r="C304" s="9">
        <v>40</v>
      </c>
      <c r="D304" s="9" t="s">
        <v>529</v>
      </c>
      <c r="E304" s="103" t="str">
        <f>HYPERLINK("https://jnnce.ac.in/naac/criteria3/3.2.2/Documentary Evidences of Events 2017 - 2019/2020-2021/55.pdf", "55")</f>
        <v>55</v>
      </c>
    </row>
    <row r="305" spans="1:5" ht="14.25" customHeight="1" x14ac:dyDescent="0.3">
      <c r="A305" s="9" t="s">
        <v>297</v>
      </c>
      <c r="B305" s="87" t="s">
        <v>367</v>
      </c>
      <c r="C305" s="58">
        <v>50</v>
      </c>
      <c r="D305" s="58" t="s">
        <v>368</v>
      </c>
      <c r="E305" s="103" t="str">
        <f>HYPERLINK("https://jnnce.ac.in/naac/criteria3/3.2.2/Documentary Evidences of Events 2017 - 2019/2020-2021/56.pdf", "56")</f>
        <v>56</v>
      </c>
    </row>
    <row r="306" spans="1:5" ht="14.25" customHeight="1" x14ac:dyDescent="0.3">
      <c r="A306" s="9" t="s">
        <v>297</v>
      </c>
      <c r="B306" s="87" t="s">
        <v>369</v>
      </c>
      <c r="C306" s="58">
        <v>50</v>
      </c>
      <c r="D306" s="58" t="s">
        <v>368</v>
      </c>
      <c r="E306" s="103" t="str">
        <f>HYPERLINK("https://jnnce.ac.in/naac/criteria3/3.2.2/Documentary Evidences of Events 2017 - 2019/2020-2021/57.pdf", "57")</f>
        <v>57</v>
      </c>
    </row>
    <row r="307" spans="1:5" ht="14.25" customHeight="1" x14ac:dyDescent="0.3">
      <c r="A307" s="9" t="s">
        <v>297</v>
      </c>
      <c r="B307" s="87" t="s">
        <v>370</v>
      </c>
      <c r="C307" s="58">
        <v>50</v>
      </c>
      <c r="D307" s="58" t="s">
        <v>332</v>
      </c>
      <c r="E307" s="103" t="str">
        <f>HYPERLINK("https://jnnce.ac.in/naac/criteria3/3.2.2/Documentary Evidences of Events 2017 - 2019/2020-2021/58.pdf", "58")</f>
        <v>58</v>
      </c>
    </row>
    <row r="308" spans="1:5" ht="14.25" customHeight="1" x14ac:dyDescent="0.3">
      <c r="A308" s="9" t="s">
        <v>297</v>
      </c>
      <c r="B308" s="87" t="s">
        <v>371</v>
      </c>
      <c r="C308" s="58">
        <v>50</v>
      </c>
      <c r="D308" s="58" t="s">
        <v>372</v>
      </c>
      <c r="E308" s="103" t="str">
        <f>HYPERLINK("https://jnnce.ac.in/naac/criteria3/3.2.2/Documentary Evidences of Events 2017 - 2019/2020-2021/59.pdf", "59")</f>
        <v>59</v>
      </c>
    </row>
    <row r="309" spans="1:5" ht="14.25" customHeight="1" x14ac:dyDescent="0.3">
      <c r="A309" s="9" t="s">
        <v>297</v>
      </c>
      <c r="B309" s="87" t="s">
        <v>383</v>
      </c>
      <c r="C309" s="9"/>
      <c r="D309" s="9" t="s">
        <v>384</v>
      </c>
      <c r="E309" s="103" t="str">
        <f>HYPERLINK("https://jnnce.ac.in/naac/criteria3/3.2.2/Documentary Evidences of Events 2017 - 2019/2020-2021/60.pdf", "60")</f>
        <v>60</v>
      </c>
    </row>
    <row r="310" spans="1:5" ht="14.25" customHeight="1" x14ac:dyDescent="0.3">
      <c r="A310" s="9" t="s">
        <v>297</v>
      </c>
      <c r="B310" s="88" t="s">
        <v>373</v>
      </c>
      <c r="C310" s="9"/>
      <c r="D310" s="61" t="s">
        <v>374</v>
      </c>
      <c r="E310" s="103" t="str">
        <f>HYPERLINK("https://jnnce.ac.in/naac/criteria3/3.2.2/Documentary Evidences of Events 2017 - 2019/2020-2021/61.pdf", "61")</f>
        <v>61</v>
      </c>
    </row>
    <row r="311" spans="1:5" ht="14.25" customHeight="1" x14ac:dyDescent="0.3">
      <c r="A311" s="9" t="s">
        <v>297</v>
      </c>
      <c r="B311" s="87" t="s">
        <v>375</v>
      </c>
      <c r="C311" s="9"/>
      <c r="D311" s="9" t="s">
        <v>376</v>
      </c>
      <c r="E311" s="103" t="str">
        <f>HYPERLINK("https://jnnce.ac.in/naac/criteria3/3.2.2/Documentary Evidences of Events 2017 - 2019/2020-2021/62.pdf", "62")</f>
        <v>62</v>
      </c>
    </row>
    <row r="312" spans="1:5" ht="14.25" customHeight="1" x14ac:dyDescent="0.3">
      <c r="A312" s="9" t="s">
        <v>297</v>
      </c>
      <c r="B312" s="88" t="s">
        <v>377</v>
      </c>
      <c r="C312" s="9"/>
      <c r="D312" s="61" t="s">
        <v>378</v>
      </c>
      <c r="E312" s="103" t="str">
        <f>HYPERLINK("https://jnnce.ac.in/naac/criteria3/3.2.2/Documentary Evidences of Events 2017 - 2019/2020-2021/63.pdf", "63")</f>
        <v>63</v>
      </c>
    </row>
    <row r="313" spans="1:5" ht="14.25" customHeight="1" x14ac:dyDescent="0.3">
      <c r="A313" s="9" t="s">
        <v>297</v>
      </c>
      <c r="B313" s="87" t="s">
        <v>379</v>
      </c>
      <c r="C313" s="9"/>
      <c r="D313" s="9" t="s">
        <v>380</v>
      </c>
      <c r="E313" s="103" t="str">
        <f>HYPERLINK("https://jnnce.ac.in/naac/criteria3/3.2.2/Documentary Evidences of Events 2017 - 2019/2020-2021/64.pdf", "64")</f>
        <v>64</v>
      </c>
    </row>
    <row r="314" spans="1:5" ht="14.25" customHeight="1" x14ac:dyDescent="0.3">
      <c r="A314" s="9" t="s">
        <v>297</v>
      </c>
      <c r="B314" s="88" t="s">
        <v>381</v>
      </c>
      <c r="C314" s="9"/>
      <c r="D314" s="61" t="s">
        <v>382</v>
      </c>
      <c r="E314" s="103" t="str">
        <f>HYPERLINK("https://jnnce.ac.in/naac/criteria3/3.2.2/Documentary Evidences of Events 2017 - 2019/2020-2021/65.pdf", "65")</f>
        <v>65</v>
      </c>
    </row>
    <row r="315" spans="1:5" ht="14.25" customHeight="1" x14ac:dyDescent="0.3">
      <c r="A315" s="97" t="s">
        <v>606</v>
      </c>
      <c r="B315" s="98"/>
      <c r="C315" s="98"/>
      <c r="D315" s="98"/>
      <c r="E315" s="99"/>
    </row>
    <row r="316" spans="1:5" ht="14.25" customHeight="1" x14ac:dyDescent="0.3">
      <c r="A316" s="4" t="s">
        <v>1</v>
      </c>
      <c r="B316" s="5" t="s">
        <v>2</v>
      </c>
      <c r="C316" s="4" t="s">
        <v>3</v>
      </c>
      <c r="D316" s="4" t="s">
        <v>4</v>
      </c>
      <c r="E316" s="6" t="s">
        <v>5</v>
      </c>
    </row>
    <row r="317" spans="1:5" ht="14.25" customHeight="1" x14ac:dyDescent="0.3">
      <c r="A317" s="9" t="s">
        <v>438</v>
      </c>
      <c r="B317" s="87" t="s">
        <v>388</v>
      </c>
      <c r="C317" s="9">
        <v>130</v>
      </c>
      <c r="D317" s="58" t="s">
        <v>389</v>
      </c>
      <c r="E317" s="103" t="str">
        <f>HYPERLINK("https://jnnce.ac.in/naac/criteria3/3.2.2/Documentary Evidences of Events 2017 - 2019/2021-2022/1.pdf", "1")</f>
        <v>1</v>
      </c>
    </row>
    <row r="318" spans="1:5" ht="14.25" customHeight="1" x14ac:dyDescent="0.3">
      <c r="A318" s="9" t="s">
        <v>438</v>
      </c>
      <c r="B318" s="88" t="s">
        <v>390</v>
      </c>
      <c r="C318" s="9">
        <v>300</v>
      </c>
      <c r="D318" s="58" t="s">
        <v>391</v>
      </c>
      <c r="E318" s="103" t="str">
        <f>HYPERLINK("https://jnnce.ac.in/naac/criteria3/3.2.2/Documentary Evidences of Events 2017 - 2019/2021-2022/2.pdf", "2")</f>
        <v>2</v>
      </c>
    </row>
    <row r="319" spans="1:5" ht="14.25" customHeight="1" x14ac:dyDescent="0.3">
      <c r="A319" s="9" t="s">
        <v>438</v>
      </c>
      <c r="B319" s="87" t="s">
        <v>392</v>
      </c>
      <c r="C319" s="9">
        <v>400</v>
      </c>
      <c r="D319" s="58" t="s">
        <v>393</v>
      </c>
      <c r="E319" s="103" t="str">
        <f>HYPERLINK("https://jnnce.ac.in/naac/criteria3/3.2.2/Documentary Evidences of Events 2017 - 2019/2021-2022/3.pdf", "3")</f>
        <v>3</v>
      </c>
    </row>
    <row r="320" spans="1:5" ht="14.25" customHeight="1" x14ac:dyDescent="0.3">
      <c r="A320" s="9" t="s">
        <v>438</v>
      </c>
      <c r="B320" s="88" t="s">
        <v>394</v>
      </c>
      <c r="C320" s="9">
        <v>150</v>
      </c>
      <c r="D320" s="58" t="s">
        <v>395</v>
      </c>
      <c r="E320" s="103" t="str">
        <f>HYPERLINK("https://jnnce.ac.in/naac/criteria3/3.2.2/Documentary Evidences of Events 2017 - 2019/2021-2022/4.pdf", "4")</f>
        <v>4</v>
      </c>
    </row>
    <row r="321" spans="1:5" ht="14.25" customHeight="1" x14ac:dyDescent="0.3">
      <c r="A321" s="9" t="s">
        <v>438</v>
      </c>
      <c r="B321" s="87" t="s">
        <v>396</v>
      </c>
      <c r="C321" s="9">
        <v>100</v>
      </c>
      <c r="D321" s="58" t="s">
        <v>397</v>
      </c>
      <c r="E321" s="103" t="str">
        <f>HYPERLINK("https://jnnce.ac.in/naac/criteria3/3.2.2/Documentary Evidences of Events 2017 - 2019/2021-2022/5.pdf", "5")</f>
        <v>5</v>
      </c>
    </row>
    <row r="322" spans="1:5" ht="14.25" customHeight="1" x14ac:dyDescent="0.3">
      <c r="A322" s="9" t="s">
        <v>438</v>
      </c>
      <c r="B322" s="88" t="s">
        <v>398</v>
      </c>
      <c r="C322" s="9">
        <v>120</v>
      </c>
      <c r="D322" s="58" t="s">
        <v>399</v>
      </c>
      <c r="E322" s="103" t="str">
        <f>HYPERLINK("https://jnnce.ac.in/naac/criteria3/3.2.2/Documentary Evidences of Events 2017 - 2019/2021-2022/6.pdf", "6")</f>
        <v>6</v>
      </c>
    </row>
    <row r="323" spans="1:5" ht="14.25" customHeight="1" x14ac:dyDescent="0.3">
      <c r="A323" s="9" t="s">
        <v>438</v>
      </c>
      <c r="B323" s="87" t="s">
        <v>396</v>
      </c>
      <c r="C323" s="9">
        <v>100</v>
      </c>
      <c r="D323" s="58" t="s">
        <v>400</v>
      </c>
      <c r="E323" s="103" t="str">
        <f>HYPERLINK("https://jnnce.ac.in/naac/criteria3/3.2.2/Documentary Evidences of Events 2017 - 2019/2021-2022/7.pdf", "7")</f>
        <v>7</v>
      </c>
    </row>
    <row r="324" spans="1:5" ht="14.25" customHeight="1" x14ac:dyDescent="0.3">
      <c r="A324" s="9" t="s">
        <v>438</v>
      </c>
      <c r="B324" s="88" t="s">
        <v>401</v>
      </c>
      <c r="C324" s="9">
        <v>100</v>
      </c>
      <c r="D324" s="58" t="s">
        <v>402</v>
      </c>
      <c r="E324" s="103" t="str">
        <f>HYPERLINK("https://jnnce.ac.in/naac/criteria3/3.2.2/Documentary Evidences of Events 2017 - 2019/2021-2022/8.pdf", "8")</f>
        <v>8</v>
      </c>
    </row>
    <row r="325" spans="1:5" ht="14.25" customHeight="1" x14ac:dyDescent="0.3">
      <c r="A325" s="9" t="s">
        <v>438</v>
      </c>
      <c r="B325" s="87" t="s">
        <v>403</v>
      </c>
      <c r="C325" s="9">
        <v>120</v>
      </c>
      <c r="D325" s="58" t="s">
        <v>404</v>
      </c>
      <c r="E325" s="103" t="str">
        <f>HYPERLINK("https://jnnce.ac.in/naac/criteria3/3.2.2/Documentary Evidences of Events 2017 - 2019/2021-2022/9.pdf", "9")</f>
        <v>9</v>
      </c>
    </row>
    <row r="326" spans="1:5" ht="14.25" customHeight="1" x14ac:dyDescent="0.3">
      <c r="A326" s="9" t="s">
        <v>438</v>
      </c>
      <c r="B326" s="88" t="s">
        <v>405</v>
      </c>
      <c r="C326" s="9">
        <v>130</v>
      </c>
      <c r="D326" s="58" t="s">
        <v>406</v>
      </c>
      <c r="E326" s="103" t="str">
        <f>HYPERLINK("https://jnnce.ac.in/naac/criteria3/3.2.2/Documentary Evidences of Events 2017 - 2019/2021-2022/10.pdf", "10")</f>
        <v>10</v>
      </c>
    </row>
    <row r="327" spans="1:5" ht="14.25" customHeight="1" x14ac:dyDescent="0.3">
      <c r="A327" s="9" t="s">
        <v>438</v>
      </c>
      <c r="B327" s="87" t="s">
        <v>407</v>
      </c>
      <c r="C327" s="9">
        <v>150</v>
      </c>
      <c r="D327" s="58" t="s">
        <v>408</v>
      </c>
      <c r="E327" s="103" t="str">
        <f>HYPERLINK("https://jnnce.ac.in/naac/criteria3/3.2.2/Documentary Evidences of Events 2017 - 2019/2021-2022/11.pdf", "11")</f>
        <v>11</v>
      </c>
    </row>
    <row r="328" spans="1:5" ht="14.25" customHeight="1" x14ac:dyDescent="0.3">
      <c r="A328" s="9" t="s">
        <v>438</v>
      </c>
      <c r="B328" s="88" t="s">
        <v>112</v>
      </c>
      <c r="C328" s="9">
        <v>120</v>
      </c>
      <c r="D328" s="58" t="s">
        <v>408</v>
      </c>
      <c r="E328" s="103" t="str">
        <f>HYPERLINK("https://jnnce.ac.in/naac/criteria3/3.2.2/Documentary Evidences of Events 2017 - 2019/2021-2022/12.pdf", "12")</f>
        <v>12</v>
      </c>
    </row>
    <row r="329" spans="1:5" ht="14.25" customHeight="1" x14ac:dyDescent="0.3">
      <c r="A329" s="9" t="s">
        <v>438</v>
      </c>
      <c r="B329" s="87" t="s">
        <v>409</v>
      </c>
      <c r="C329" s="9">
        <v>130</v>
      </c>
      <c r="D329" s="58" t="s">
        <v>410</v>
      </c>
      <c r="E329" s="103" t="str">
        <f>HYPERLINK("https://jnnce.ac.in/naac/criteria3/3.2.2/Documentary Evidences of Events 2017 - 2019/2021-2022/13.pdf", "13")</f>
        <v>13</v>
      </c>
    </row>
    <row r="330" spans="1:5" ht="14.25" customHeight="1" x14ac:dyDescent="0.3">
      <c r="A330" s="9" t="s">
        <v>438</v>
      </c>
      <c r="B330" s="88" t="s">
        <v>411</v>
      </c>
      <c r="C330" s="9">
        <v>130</v>
      </c>
      <c r="D330" s="58" t="s">
        <v>412</v>
      </c>
      <c r="E330" s="103" t="str">
        <f>HYPERLINK("https://jnnce.ac.in/naac/criteria3/3.2.2/Documentary Evidences of Events 2017 - 2019/2021-2022/14.pdf", "14")</f>
        <v>14</v>
      </c>
    </row>
    <row r="331" spans="1:5" ht="14.25" customHeight="1" x14ac:dyDescent="0.3">
      <c r="A331" s="9" t="s">
        <v>438</v>
      </c>
      <c r="B331" s="88" t="s">
        <v>413</v>
      </c>
      <c r="C331" s="9">
        <v>211</v>
      </c>
      <c r="D331" s="57" t="s">
        <v>348</v>
      </c>
      <c r="E331" s="103" t="str">
        <f>HYPERLINK("https://jnnce.ac.in/naac/criteria3/3.2.2/Documentary Evidences of Events 2017 - 2019/2021-2022/15.pdf", "15")</f>
        <v>15</v>
      </c>
    </row>
    <row r="332" spans="1:5" ht="14.25" customHeight="1" x14ac:dyDescent="0.3">
      <c r="A332" s="9" t="s">
        <v>438</v>
      </c>
      <c r="B332" s="88" t="s">
        <v>414</v>
      </c>
      <c r="C332" s="9">
        <v>116</v>
      </c>
      <c r="D332" s="57" t="s">
        <v>415</v>
      </c>
      <c r="E332" s="103" t="str">
        <f>HYPERLINK("https://jnnce.ac.in/naac/criteria3/3.2.2/Documentary Evidences of Events 2017 - 2019/2021-2022/16.pdf", "16")</f>
        <v>16</v>
      </c>
    </row>
    <row r="333" spans="1:5" ht="14.25" customHeight="1" x14ac:dyDescent="0.3">
      <c r="A333" s="9" t="s">
        <v>438</v>
      </c>
      <c r="B333" s="87" t="s">
        <v>416</v>
      </c>
      <c r="C333" s="9">
        <v>36</v>
      </c>
      <c r="D333" s="58" t="s">
        <v>417</v>
      </c>
      <c r="E333" s="103" t="str">
        <f>HYPERLINK("https://jnnce.ac.in/naac/criteria3/3.2.2/Documentary Evidences of Events 2017 - 2019/2021-2022/17.pdf", "17")</f>
        <v>17</v>
      </c>
    </row>
    <row r="334" spans="1:5" ht="14.25" customHeight="1" x14ac:dyDescent="0.3">
      <c r="A334" s="9" t="s">
        <v>438</v>
      </c>
      <c r="B334" s="87" t="s">
        <v>418</v>
      </c>
      <c r="C334" s="9">
        <v>54</v>
      </c>
      <c r="D334" s="58" t="s">
        <v>419</v>
      </c>
      <c r="E334" s="103" t="str">
        <f>HYPERLINK("https://jnnce.ac.in/naac/criteria3/3.2.2/Documentary Evidences of Events 2017 - 2019/2021-2022/18.pdf", "18")</f>
        <v>18</v>
      </c>
    </row>
    <row r="335" spans="1:5" ht="14.25" customHeight="1" x14ac:dyDescent="0.3">
      <c r="A335" s="9" t="s">
        <v>438</v>
      </c>
      <c r="B335" s="89" t="s">
        <v>420</v>
      </c>
      <c r="C335" s="9">
        <v>120</v>
      </c>
      <c r="D335" s="58" t="s">
        <v>421</v>
      </c>
      <c r="E335" s="103" t="str">
        <f>HYPERLINK("https://jnnce.ac.in/naac/criteria3/3.2.2/Documentary Evidences of Events 2017 - 2019/2021-2022/19.pdf", "19")</f>
        <v>19</v>
      </c>
    </row>
    <row r="336" spans="1:5" ht="14.25" customHeight="1" x14ac:dyDescent="0.3">
      <c r="A336" s="9" t="s">
        <v>438</v>
      </c>
      <c r="B336" s="89" t="s">
        <v>422</v>
      </c>
      <c r="C336" s="9">
        <v>100</v>
      </c>
      <c r="D336" s="57" t="s">
        <v>423</v>
      </c>
      <c r="E336" s="103" t="str">
        <f>HYPERLINK("https://jnnce.ac.in/naac/criteria3/3.2.2/Documentary Evidences of Events 2017 - 2019/2021-2022/20.pdf", "20")</f>
        <v>20</v>
      </c>
    </row>
    <row r="337" spans="1:5" ht="14.25" customHeight="1" x14ac:dyDescent="0.3">
      <c r="A337" s="9" t="s">
        <v>438</v>
      </c>
      <c r="B337" s="89" t="s">
        <v>424</v>
      </c>
      <c r="C337" s="9">
        <v>250</v>
      </c>
      <c r="D337" s="58" t="s">
        <v>425</v>
      </c>
      <c r="E337" s="103" t="str">
        <f>HYPERLINK("https://jnnce.ac.in/naac/criteria3/3.2.2/Documentary Evidences of Events 2017 - 2019/2021-2022/21.pdf", "21")</f>
        <v>21</v>
      </c>
    </row>
    <row r="338" spans="1:5" ht="14.25" customHeight="1" x14ac:dyDescent="0.3">
      <c r="A338" s="9" t="s">
        <v>438</v>
      </c>
      <c r="B338" s="89" t="s">
        <v>426</v>
      </c>
      <c r="C338" s="9">
        <v>100</v>
      </c>
      <c r="D338" s="58" t="s">
        <v>427</v>
      </c>
      <c r="E338" s="103" t="str">
        <f>HYPERLINK("https://jnnce.ac.in/naac/criteria3/3.2.2/Documentary Evidences of Events 2017 - 2019/2021-2022/22.pdf", "22")</f>
        <v>22</v>
      </c>
    </row>
    <row r="339" spans="1:5" ht="14.25" customHeight="1" x14ac:dyDescent="0.3">
      <c r="A339" s="9" t="s">
        <v>438</v>
      </c>
      <c r="B339" s="89" t="s">
        <v>428</v>
      </c>
      <c r="C339" s="9">
        <v>20</v>
      </c>
      <c r="D339" s="58" t="s">
        <v>429</v>
      </c>
      <c r="E339" s="103" t="str">
        <f>HYPERLINK("https://jnnce.ac.in/naac/criteria3/3.2.2/Documentary Evidences of Events 2017 - 2019/2021-2022/23.pdf", "23")</f>
        <v>23</v>
      </c>
    </row>
    <row r="340" spans="1:5" ht="14.25" customHeight="1" x14ac:dyDescent="0.3">
      <c r="A340" s="9" t="s">
        <v>438</v>
      </c>
      <c r="B340" s="87" t="s">
        <v>430</v>
      </c>
      <c r="C340" s="9">
        <v>120</v>
      </c>
      <c r="D340" s="58" t="s">
        <v>431</v>
      </c>
      <c r="E340" s="103" t="str">
        <f>HYPERLINK("https://jnnce.ac.in/naac/criteria3/3.2.2/Documentary Evidences of Events 2017 - 2019/2021-2022/24.pdf", "24")</f>
        <v>24</v>
      </c>
    </row>
    <row r="341" spans="1:5" ht="14.25" customHeight="1" x14ac:dyDescent="0.3">
      <c r="A341" s="9" t="s">
        <v>438</v>
      </c>
      <c r="B341" s="87" t="s">
        <v>432</v>
      </c>
      <c r="C341" s="9">
        <v>250</v>
      </c>
      <c r="D341" s="58" t="s">
        <v>433</v>
      </c>
      <c r="E341" s="103" t="str">
        <f>HYPERLINK("https://jnnce.ac.in/naac/criteria3/3.2.2/Documentary Evidences of Events 2017 - 2019/2021-2022/25.pdf", "25")</f>
        <v>25</v>
      </c>
    </row>
    <row r="342" spans="1:5" ht="14.25" customHeight="1" x14ac:dyDescent="0.3">
      <c r="A342" s="9" t="s">
        <v>438</v>
      </c>
      <c r="B342" s="88" t="s">
        <v>434</v>
      </c>
      <c r="C342" s="9">
        <v>130</v>
      </c>
      <c r="D342" s="58" t="s">
        <v>435</v>
      </c>
      <c r="E342" s="103" t="str">
        <f>HYPERLINK("https://jnnce.ac.in/naac/criteria3/3.2.2/Documentary Evidences of Events 2017 - 2019/2021-2022/26.pdf", "26")</f>
        <v>26</v>
      </c>
    </row>
    <row r="343" spans="1:5" ht="14.25" customHeight="1" x14ac:dyDescent="0.3">
      <c r="A343" s="9" t="s">
        <v>438</v>
      </c>
      <c r="B343" s="87" t="s">
        <v>436</v>
      </c>
      <c r="C343" s="9">
        <v>300</v>
      </c>
      <c r="D343" s="58" t="s">
        <v>437</v>
      </c>
      <c r="E343" s="103" t="str">
        <f>HYPERLINK("https://jnnce.ac.in/naac/criteria3/3.2.2/Documentary Evidences of Events 2017 - 2019/2021-2022/27.pdf", "27")</f>
        <v>27</v>
      </c>
    </row>
    <row r="344" spans="1:5" ht="14.25" customHeight="1" x14ac:dyDescent="0.3">
      <c r="A344" s="9" t="s">
        <v>438</v>
      </c>
      <c r="B344" s="90" t="s">
        <v>439</v>
      </c>
      <c r="C344" s="9">
        <v>153</v>
      </c>
      <c r="D344" s="62" t="s">
        <v>542</v>
      </c>
      <c r="E344" s="103" t="str">
        <f>HYPERLINK("https://jnnce.ac.in/naac/criteria3/3.2.2/Documentary Evidences of Events 2017 - 2019/2021-2022/28.pdf", "28")</f>
        <v>28</v>
      </c>
    </row>
    <row r="345" spans="1:5" ht="14.25" customHeight="1" x14ac:dyDescent="0.3">
      <c r="A345" s="9" t="s">
        <v>438</v>
      </c>
      <c r="B345" s="90" t="s">
        <v>440</v>
      </c>
      <c r="C345" s="9">
        <v>100</v>
      </c>
      <c r="D345" s="9" t="s">
        <v>543</v>
      </c>
      <c r="E345" s="103" t="str">
        <f>HYPERLINK("https://jnnce.ac.in/naac/criteria3/3.2.2/Documentary Evidences of Events 2017 - 2019/2021-2022/29.pdf", "29")</f>
        <v>29</v>
      </c>
    </row>
    <row r="346" spans="1:5" ht="14.25" customHeight="1" x14ac:dyDescent="0.3">
      <c r="A346" s="9" t="s">
        <v>438</v>
      </c>
      <c r="B346" s="95" t="s">
        <v>441</v>
      </c>
      <c r="C346" s="69">
        <v>50</v>
      </c>
      <c r="D346" s="69" t="s">
        <v>544</v>
      </c>
      <c r="E346" s="103" t="str">
        <f>HYPERLINK("https://jnnce.ac.in/naac/criteria3/3.2.2/Documentary Evidences of Events 2017 - 2019/2021-2022/30.pdf", "30")</f>
        <v>30</v>
      </c>
    </row>
    <row r="347" spans="1:5" ht="14.25" customHeight="1" x14ac:dyDescent="0.3">
      <c r="A347" s="9" t="s">
        <v>438</v>
      </c>
      <c r="B347" s="93" t="s">
        <v>442</v>
      </c>
      <c r="C347" s="69">
        <v>100</v>
      </c>
      <c r="D347" s="69" t="s">
        <v>545</v>
      </c>
      <c r="E347" s="103" t="str">
        <f>HYPERLINK("https://jnnce.ac.in/naac/criteria3/3.2.2/Documentary Evidences of Events 2017 - 2019/2021-2022/31.pdf", "31")</f>
        <v>31</v>
      </c>
    </row>
    <row r="348" spans="1:5" ht="14.25" customHeight="1" x14ac:dyDescent="0.3">
      <c r="A348" s="9" t="s">
        <v>438</v>
      </c>
      <c r="B348" s="93" t="s">
        <v>443</v>
      </c>
      <c r="C348" s="69">
        <v>50</v>
      </c>
      <c r="D348" s="96" t="s">
        <v>546</v>
      </c>
      <c r="E348" s="103" t="str">
        <f>HYPERLINK("https://jnnce.ac.in/naac/criteria3/3.2.2/Documentary Evidences of Events 2017 - 2019/2021-2022/32.pdf", "32")</f>
        <v>32</v>
      </c>
    </row>
    <row r="349" spans="1:5" ht="14.25" customHeight="1" x14ac:dyDescent="0.3">
      <c r="A349" s="9" t="s">
        <v>438</v>
      </c>
      <c r="B349" s="87" t="s">
        <v>444</v>
      </c>
      <c r="C349" s="58">
        <v>120</v>
      </c>
      <c r="D349" s="9" t="s">
        <v>445</v>
      </c>
      <c r="E349" s="103" t="str">
        <f>HYPERLINK("https://jnnce.ac.in/naac/criteria3/3.2.2/Documentary Evidences of Events 2017 - 2019/2021-2022/33.pdf", "33")</f>
        <v>33</v>
      </c>
    </row>
    <row r="350" spans="1:5" ht="14.25" customHeight="1" x14ac:dyDescent="0.3">
      <c r="A350" s="9" t="s">
        <v>438</v>
      </c>
      <c r="B350" s="87" t="s">
        <v>446</v>
      </c>
      <c r="C350" s="9">
        <v>60</v>
      </c>
      <c r="D350" s="57" t="s">
        <v>447</v>
      </c>
      <c r="E350" s="103" t="str">
        <f>HYPERLINK("https://jnnce.ac.in/naac/criteria3/3.2.2/Documentary Evidences of Events 2017 - 2019/2021-2022/34.pdf", "34")</f>
        <v>34</v>
      </c>
    </row>
    <row r="351" spans="1:5" ht="14.25" customHeight="1" x14ac:dyDescent="0.3">
      <c r="A351" s="9" t="s">
        <v>438</v>
      </c>
      <c r="B351" s="89" t="s">
        <v>448</v>
      </c>
      <c r="C351" s="9">
        <v>60</v>
      </c>
      <c r="D351" s="57" t="s">
        <v>449</v>
      </c>
      <c r="E351" s="103" t="str">
        <f>HYPERLINK("https://jnnce.ac.in/naac/criteria3/3.2.2/Documentary Evidences of Events 2017 - 2019/2021-2022/35.pdf", "35")</f>
        <v>35</v>
      </c>
    </row>
    <row r="352" spans="1:5" ht="14.25" customHeight="1" x14ac:dyDescent="0.3">
      <c r="A352" s="9" t="s">
        <v>438</v>
      </c>
      <c r="B352" s="89" t="s">
        <v>450</v>
      </c>
      <c r="C352" s="9">
        <v>60</v>
      </c>
      <c r="D352" s="57" t="s">
        <v>451</v>
      </c>
      <c r="E352" s="103" t="str">
        <f>HYPERLINK("https://jnnce.ac.in/naac/criteria3/3.2.2/Documentary Evidences of Events 2017 - 2019/2021-2022/36.pdf", "36")</f>
        <v>36</v>
      </c>
    </row>
    <row r="353" spans="1:5" ht="14.25" customHeight="1" x14ac:dyDescent="0.3">
      <c r="A353" s="9" t="s">
        <v>438</v>
      </c>
      <c r="B353" s="89" t="s">
        <v>452</v>
      </c>
      <c r="C353" s="9">
        <v>80</v>
      </c>
      <c r="D353" s="57" t="s">
        <v>453</v>
      </c>
      <c r="E353" s="103" t="str">
        <f>HYPERLINK("https://jnnce.ac.in/naac/criteria3/3.2.2/Documentary Evidences of Events 2017 - 2019/2021-2022/37.pdf", "37")</f>
        <v>37</v>
      </c>
    </row>
    <row r="354" spans="1:5" ht="14.25" customHeight="1" x14ac:dyDescent="0.3">
      <c r="A354" s="9" t="s">
        <v>438</v>
      </c>
      <c r="B354" s="88" t="s">
        <v>454</v>
      </c>
      <c r="C354" s="9">
        <v>85</v>
      </c>
      <c r="D354" s="57" t="s">
        <v>455</v>
      </c>
      <c r="E354" s="103" t="str">
        <f>HYPERLINK("https://jnnce.ac.in/naac/criteria3/3.2.2/Documentary Evidences of Events 2017 - 2019/2021-2022/38.pdf", "38")</f>
        <v>38</v>
      </c>
    </row>
    <row r="355" spans="1:5" ht="14.25" customHeight="1" x14ac:dyDescent="0.3">
      <c r="A355" s="9" t="s">
        <v>438</v>
      </c>
      <c r="B355" s="87" t="s">
        <v>456</v>
      </c>
      <c r="C355" s="9">
        <v>75</v>
      </c>
      <c r="D355" s="57" t="s">
        <v>592</v>
      </c>
      <c r="E355" s="103" t="str">
        <f>HYPERLINK("https://jnnce.ac.in/naac/criteria3/3.2.2/Documentary Evidences of Events 2017 - 2019/2021-2022/39.pdf", "39")</f>
        <v>39</v>
      </c>
    </row>
    <row r="356" spans="1:5" ht="14.25" customHeight="1" x14ac:dyDescent="0.3">
      <c r="A356" s="9" t="s">
        <v>438</v>
      </c>
      <c r="B356" s="88" t="s">
        <v>457</v>
      </c>
      <c r="C356" s="9">
        <v>45</v>
      </c>
      <c r="D356" s="57" t="s">
        <v>458</v>
      </c>
      <c r="E356" s="103" t="str">
        <f>HYPERLINK("https://jnnce.ac.in/naac/criteria3/3.2.2/Documentary Evidences of Events 2017 - 2019/2021-2022/40.pdf", "40")</f>
        <v>40</v>
      </c>
    </row>
    <row r="357" spans="1:5" ht="14.25" customHeight="1" x14ac:dyDescent="0.3">
      <c r="A357" s="9" t="s">
        <v>438</v>
      </c>
      <c r="B357" s="89" t="s">
        <v>459</v>
      </c>
      <c r="C357" s="9">
        <v>77</v>
      </c>
      <c r="D357" s="9" t="s">
        <v>460</v>
      </c>
      <c r="E357" s="103" t="str">
        <f>HYPERLINK("https://jnnce.ac.in/naac/criteria3/3.2.2/Documentary Evidences of Events 2017 - 2019/2021-2022/41.pdf", "41")</f>
        <v>41</v>
      </c>
    </row>
    <row r="358" spans="1:5" ht="14.25" customHeight="1" x14ac:dyDescent="0.3">
      <c r="A358" s="9" t="s">
        <v>438</v>
      </c>
      <c r="B358" s="89" t="s">
        <v>461</v>
      </c>
      <c r="C358" s="9">
        <v>91</v>
      </c>
      <c r="D358" s="9" t="s">
        <v>462</v>
      </c>
      <c r="E358" s="103" t="str">
        <f>HYPERLINK("https://jnnce.ac.in/naac/criteria3/3.2.2/Documentary Evidences of Events 2017 - 2019/2021-2022/42.pdf", "42")</f>
        <v>42</v>
      </c>
    </row>
    <row r="359" spans="1:5" ht="14.25" customHeight="1" x14ac:dyDescent="0.3">
      <c r="A359" s="9" t="s">
        <v>438</v>
      </c>
      <c r="B359" s="89" t="s">
        <v>463</v>
      </c>
      <c r="C359" s="9">
        <v>18</v>
      </c>
      <c r="D359" s="9" t="s">
        <v>433</v>
      </c>
      <c r="E359" s="103" t="str">
        <f>HYPERLINK("https://jnnce.ac.in/naac/criteria3/3.2.2/Documentary Evidences of Events 2017 - 2019/2021-2022/43.pdf", "43")</f>
        <v>43</v>
      </c>
    </row>
    <row r="360" spans="1:5" ht="14.25" customHeight="1" x14ac:dyDescent="0.3">
      <c r="A360" s="9" t="s">
        <v>438</v>
      </c>
      <c r="B360" s="89" t="s">
        <v>464</v>
      </c>
      <c r="C360" s="9">
        <v>64</v>
      </c>
      <c r="D360" s="9" t="s">
        <v>465</v>
      </c>
      <c r="E360" s="103" t="str">
        <f>HYPERLINK("https://jnnce.ac.in/naac/criteria3/3.2.2/Documentary Evidences of Events 2017 - 2019/2021-2022/44.pdf", "44")</f>
        <v>44</v>
      </c>
    </row>
    <row r="361" spans="1:5" ht="14.25" customHeight="1" x14ac:dyDescent="0.3">
      <c r="A361" s="9" t="s">
        <v>438</v>
      </c>
      <c r="B361" s="89" t="s">
        <v>466</v>
      </c>
      <c r="C361" s="9">
        <v>99</v>
      </c>
      <c r="D361" s="9" t="s">
        <v>467</v>
      </c>
      <c r="E361" s="103" t="str">
        <f>HYPERLINK("https://jnnce.ac.in/naac/criteria3/3.2.2/Documentary Evidences of Events 2017 - 2019/2021-2022/45.pdf", "45")</f>
        <v>45</v>
      </c>
    </row>
    <row r="362" spans="1:5" ht="14.25" customHeight="1" x14ac:dyDescent="0.3">
      <c r="A362" s="9" t="s">
        <v>438</v>
      </c>
      <c r="B362" s="89" t="s">
        <v>468</v>
      </c>
      <c r="C362" s="9">
        <v>26</v>
      </c>
      <c r="D362" s="9" t="s">
        <v>469</v>
      </c>
      <c r="E362" s="103" t="str">
        <f>HYPERLINK("https://jnnce.ac.in/naac/criteria3/3.2.2/Documentary Evidences of Events 2017 - 2019/2021-2022/46.pdf", "46")</f>
        <v>46</v>
      </c>
    </row>
    <row r="363" spans="1:5" ht="14.25" customHeight="1" x14ac:dyDescent="0.3">
      <c r="A363" s="9" t="s">
        <v>438</v>
      </c>
      <c r="B363" s="89" t="s">
        <v>470</v>
      </c>
      <c r="C363" s="9">
        <v>55</v>
      </c>
      <c r="D363" s="9" t="s">
        <v>471</v>
      </c>
      <c r="E363" s="103" t="str">
        <f>HYPERLINK("https://jnnce.ac.in/naac/criteria3/3.2.2/Documentary Evidences of Events 2017 - 2019/2021-2022/47.pdf", "47")</f>
        <v>47</v>
      </c>
    </row>
    <row r="364" spans="1:5" ht="14.25" customHeight="1" x14ac:dyDescent="0.3">
      <c r="A364" s="9" t="s">
        <v>438</v>
      </c>
      <c r="B364" s="89" t="s">
        <v>472</v>
      </c>
      <c r="C364" s="9">
        <v>45</v>
      </c>
      <c r="D364" s="9" t="s">
        <v>473</v>
      </c>
      <c r="E364" s="103" t="str">
        <f>HYPERLINK("https://jnnce.ac.in/naac/criteria3/3.2.2/Documentary Evidences of Events 2017 - 2019/2021-2022/48.pdf", "48")</f>
        <v>48</v>
      </c>
    </row>
    <row r="365" spans="1:5" ht="14.25" customHeight="1" x14ac:dyDescent="0.3">
      <c r="A365" s="9" t="s">
        <v>438</v>
      </c>
      <c r="B365" s="92" t="s">
        <v>474</v>
      </c>
      <c r="C365" s="60">
        <v>110</v>
      </c>
      <c r="D365" s="60" t="s">
        <v>475</v>
      </c>
      <c r="E365" s="103" t="str">
        <f>HYPERLINK("https://jnnce.ac.in/naac/criteria3/3.2.2/Documentary Evidences of Events 2017 - 2019/2021-2022/49.pdf", "49")</f>
        <v>49</v>
      </c>
    </row>
    <row r="366" spans="1:5" ht="14.25" customHeight="1" x14ac:dyDescent="0.3">
      <c r="A366" s="9" t="s">
        <v>438</v>
      </c>
      <c r="B366" s="89" t="s">
        <v>476</v>
      </c>
      <c r="C366" s="9">
        <v>44</v>
      </c>
      <c r="D366" s="9" t="s">
        <v>477</v>
      </c>
      <c r="E366" s="103" t="str">
        <f>HYPERLINK("https://jnnce.ac.in/naac/criteria3/3.2.2/Documentary Evidences of Events 2017 - 2019/2021-2022/50.pdf", "50")</f>
        <v>50</v>
      </c>
    </row>
    <row r="367" spans="1:5" ht="14.25" customHeight="1" x14ac:dyDescent="0.3">
      <c r="A367" s="9" t="s">
        <v>438</v>
      </c>
      <c r="B367" s="89" t="s">
        <v>478</v>
      </c>
      <c r="C367" s="9">
        <v>77</v>
      </c>
      <c r="D367" s="9" t="s">
        <v>479</v>
      </c>
      <c r="E367" s="103" t="str">
        <f>HYPERLINK("https://jnnce.ac.in/naac/criteria3/3.2.2/Documentary Evidences of Events 2017 - 2019/2021-2022/51.pdf", "51")</f>
        <v>51</v>
      </c>
    </row>
    <row r="368" spans="1:5" ht="14.25" customHeight="1" x14ac:dyDescent="0.3">
      <c r="A368" s="9" t="s">
        <v>438</v>
      </c>
      <c r="B368" s="89" t="s">
        <v>480</v>
      </c>
      <c r="C368" s="9">
        <v>18</v>
      </c>
      <c r="D368" s="9" t="s">
        <v>481</v>
      </c>
      <c r="E368" s="103" t="str">
        <f>HYPERLINK("https://jnnce.ac.in/naac/criteria3/3.2.2/Documentary Evidences of Events 2017 - 2019/2021-2022/52.pdf", "52")</f>
        <v>52</v>
      </c>
    </row>
    <row r="369" spans="1:5" ht="14.25" customHeight="1" x14ac:dyDescent="0.3">
      <c r="A369" s="9" t="s">
        <v>438</v>
      </c>
      <c r="B369" s="89" t="s">
        <v>482</v>
      </c>
      <c r="C369" s="9">
        <v>110</v>
      </c>
      <c r="D369" s="9" t="s">
        <v>380</v>
      </c>
      <c r="E369" s="103" t="str">
        <f>HYPERLINK("https://jnnce.ac.in/naac/criteria3/3.2.2/Documentary Evidences of Events 2017 - 2019/2021-2022/53.pdf", "53")</f>
        <v>53</v>
      </c>
    </row>
    <row r="370" spans="1:5" ht="14.25" customHeight="1" x14ac:dyDescent="0.3">
      <c r="A370" s="9" t="s">
        <v>438</v>
      </c>
      <c r="B370" s="89" t="s">
        <v>483</v>
      </c>
      <c r="C370" s="9">
        <v>60</v>
      </c>
      <c r="D370" s="63" t="s">
        <v>547</v>
      </c>
      <c r="E370" s="103" t="str">
        <f>HYPERLINK("https://jnnce.ac.in/naac/criteria3/3.2.2/Documentary Evidences of Events 2017 - 2019/2021-2022/54.pdf", "54")</f>
        <v>54</v>
      </c>
    </row>
    <row r="371" spans="1:5" ht="14.25" customHeight="1" x14ac:dyDescent="0.3">
      <c r="A371" s="9" t="s">
        <v>438</v>
      </c>
      <c r="B371" s="89" t="s">
        <v>484</v>
      </c>
      <c r="C371" s="9">
        <v>60</v>
      </c>
      <c r="D371" s="63" t="s">
        <v>548</v>
      </c>
      <c r="E371" s="103" t="str">
        <f>HYPERLINK("https://jnnce.ac.in/naac/criteria3/3.2.2/Documentary Evidences of Events 2017 - 2019/2021-2022/55.pdf", "55")</f>
        <v>55</v>
      </c>
    </row>
    <row r="372" spans="1:5" ht="14.25" customHeight="1" x14ac:dyDescent="0.3">
      <c r="A372" s="9" t="s">
        <v>438</v>
      </c>
      <c r="B372" s="94" t="s">
        <v>598</v>
      </c>
      <c r="C372" s="67"/>
      <c r="D372" s="68" t="s">
        <v>599</v>
      </c>
      <c r="E372" s="103" t="str">
        <f>HYPERLINK("https://jnnce.ac.in/naac/criteria3/3.2.2/Documentary Evidences of Events 2017 - 2019/2021-2022/56.pdf", "56")</f>
        <v>56</v>
      </c>
    </row>
    <row r="373" spans="1:5" ht="14.25" customHeight="1" x14ac:dyDescent="0.3">
      <c r="A373" s="9" t="s">
        <v>438</v>
      </c>
      <c r="B373" s="87" t="s">
        <v>485</v>
      </c>
      <c r="C373" s="9">
        <v>89</v>
      </c>
      <c r="D373" s="58" t="s">
        <v>486</v>
      </c>
      <c r="E373" s="103" t="str">
        <f>HYPERLINK("https://jnnce.ac.in/naac/criteria3/3.2.2/Documentary Evidences of Events 2017 - 2019/2021-2022/57.pdf", "57")</f>
        <v>57</v>
      </c>
    </row>
    <row r="374" spans="1:5" ht="14.25" customHeight="1" x14ac:dyDescent="0.3">
      <c r="A374" s="9" t="s">
        <v>438</v>
      </c>
      <c r="B374" s="87" t="s">
        <v>487</v>
      </c>
      <c r="C374" s="9">
        <v>64</v>
      </c>
      <c r="D374" s="58" t="s">
        <v>488</v>
      </c>
      <c r="E374" s="103" t="str">
        <f>HYPERLINK("https://jnnce.ac.in/naac/criteria3/3.2.2/Documentary Evidences of Events 2017 - 2019/2021-2022/58.pdf", "58")</f>
        <v>58</v>
      </c>
    </row>
    <row r="375" spans="1:5" ht="14.25" customHeight="1" x14ac:dyDescent="0.3">
      <c r="A375" s="9" t="s">
        <v>438</v>
      </c>
      <c r="B375" s="87" t="s">
        <v>489</v>
      </c>
      <c r="C375" s="9">
        <v>30</v>
      </c>
      <c r="D375" s="58" t="s">
        <v>490</v>
      </c>
      <c r="E375" s="103" t="str">
        <f>HYPERLINK("https://jnnce.ac.in/naac/criteria3/3.2.2/Documentary Evidences of Events 2017 - 2019/2021-2022/59.pdf", "59")</f>
        <v>59</v>
      </c>
    </row>
    <row r="376" spans="1:5" ht="14.25" customHeight="1" x14ac:dyDescent="0.3">
      <c r="A376" s="9" t="s">
        <v>438</v>
      </c>
      <c r="B376" s="87" t="s">
        <v>491</v>
      </c>
      <c r="C376" s="9">
        <v>78</v>
      </c>
      <c r="D376" s="58" t="s">
        <v>492</v>
      </c>
      <c r="E376" s="103" t="str">
        <f>HYPERLINK("https://jnnce.ac.in/naac/criteria3/3.2.2/Documentary Evidences of Events 2017 - 2019/2021-2022/60.pdf", "60")</f>
        <v>60</v>
      </c>
    </row>
    <row r="377" spans="1:5" ht="14.25" customHeight="1" x14ac:dyDescent="0.3">
      <c r="A377" s="9" t="s">
        <v>438</v>
      </c>
      <c r="B377" s="87" t="s">
        <v>355</v>
      </c>
      <c r="C377" s="9">
        <v>20</v>
      </c>
      <c r="D377" s="58" t="s">
        <v>493</v>
      </c>
      <c r="E377" s="103" t="str">
        <f>HYPERLINK("https://jnnce.ac.in/naac/criteria3/3.2.2/Documentary Evidences of Events 2017 - 2019/2021-2022/61.pdf", "61")</f>
        <v>61</v>
      </c>
    </row>
    <row r="378" spans="1:5" ht="14.25" customHeight="1" x14ac:dyDescent="0.3">
      <c r="A378" s="9" t="s">
        <v>438</v>
      </c>
      <c r="B378" s="87" t="s">
        <v>494</v>
      </c>
      <c r="C378" s="9">
        <v>48</v>
      </c>
      <c r="D378" s="58" t="s">
        <v>495</v>
      </c>
      <c r="E378" s="103" t="str">
        <f>HYPERLINK("https://jnnce.ac.in/naac/criteria3/3.2.2/Documentary Evidences of Events 2017 - 2019/2021-2022/62.pdf", "62")</f>
        <v>62</v>
      </c>
    </row>
    <row r="379" spans="1:5" ht="14.25" customHeight="1" x14ac:dyDescent="0.3">
      <c r="A379" s="9" t="s">
        <v>438</v>
      </c>
      <c r="B379" s="87" t="s">
        <v>496</v>
      </c>
      <c r="C379" s="9">
        <v>138</v>
      </c>
      <c r="D379" s="58" t="s">
        <v>497</v>
      </c>
      <c r="E379" s="103" t="str">
        <f>HYPERLINK("https://jnnce.ac.in/naac/criteria3/3.2.2/Documentary Evidences of Events 2017 - 2019/2021-2022/63.pdf", "63")</f>
        <v>63</v>
      </c>
    </row>
    <row r="380" spans="1:5" ht="14.25" customHeight="1" x14ac:dyDescent="0.3">
      <c r="A380" s="9" t="s">
        <v>438</v>
      </c>
      <c r="B380" s="87" t="s">
        <v>498</v>
      </c>
      <c r="C380" s="9">
        <v>128</v>
      </c>
      <c r="D380" s="58" t="s">
        <v>499</v>
      </c>
      <c r="E380" s="103" t="str">
        <f>HYPERLINK("https://jnnce.ac.in/naac/criteria3/3.2.2/Documentary Evidences of Events 2017 - 2019/2021-2022/64.pdf", "64")</f>
        <v>64</v>
      </c>
    </row>
    <row r="381" spans="1:5" ht="14.25" customHeight="1" x14ac:dyDescent="0.3">
      <c r="A381" s="9" t="s">
        <v>438</v>
      </c>
      <c r="B381" s="87" t="s">
        <v>500</v>
      </c>
      <c r="C381" s="9">
        <v>32</v>
      </c>
      <c r="D381" s="58" t="s">
        <v>501</v>
      </c>
      <c r="E381" s="103" t="str">
        <f>HYPERLINK("https://jnnce.ac.in/naac/criteria3/3.2.2/Documentary Evidences of Events 2017 - 2019/2021-2022/65.pdf", "65")</f>
        <v>65</v>
      </c>
    </row>
    <row r="382" spans="1:5" ht="14.25" customHeight="1" x14ac:dyDescent="0.3">
      <c r="A382" s="9" t="s">
        <v>438</v>
      </c>
      <c r="B382" s="87" t="s">
        <v>502</v>
      </c>
      <c r="C382" s="9">
        <v>101</v>
      </c>
      <c r="D382" s="58" t="s">
        <v>503</v>
      </c>
      <c r="E382" s="103" t="str">
        <f>HYPERLINK("https://jnnce.ac.in/naac/criteria3/3.2.2/Documentary Evidences of Events 2017 - 2019/2021-2022/66.pdf", "66")</f>
        <v>66</v>
      </c>
    </row>
    <row r="383" spans="1:5" ht="14.25" customHeight="1" x14ac:dyDescent="0.3">
      <c r="A383" s="9" t="s">
        <v>438</v>
      </c>
      <c r="B383" s="87" t="s">
        <v>504</v>
      </c>
      <c r="C383" s="9">
        <v>44</v>
      </c>
      <c r="D383" s="58" t="s">
        <v>505</v>
      </c>
      <c r="E383" s="103" t="str">
        <f>HYPERLINK("https://jnnce.ac.in/naac/criteria3/3.2.2/Documentary Evidences of Events 2017 - 2019/2021-2022/67.pdf", "67")</f>
        <v>67</v>
      </c>
    </row>
    <row r="384" spans="1:5" ht="14.25" customHeight="1" x14ac:dyDescent="0.3">
      <c r="A384" s="9" t="s">
        <v>438</v>
      </c>
      <c r="B384" s="87" t="s">
        <v>506</v>
      </c>
      <c r="C384" s="9">
        <v>64</v>
      </c>
      <c r="D384" s="58" t="s">
        <v>507</v>
      </c>
      <c r="E384" s="103" t="str">
        <f>HYPERLINK("https://jnnce.ac.in/naac/criteria3/3.2.2/Documentary Evidences of Events 2017 - 2019/2021-2022/68.pdf", "68")</f>
        <v>68</v>
      </c>
    </row>
    <row r="385" spans="1:5" ht="14.25" customHeight="1" x14ac:dyDescent="0.3">
      <c r="A385" s="9" t="s">
        <v>438</v>
      </c>
      <c r="B385" s="87" t="s">
        <v>508</v>
      </c>
      <c r="C385" s="9">
        <v>28</v>
      </c>
      <c r="D385" s="58" t="s">
        <v>509</v>
      </c>
      <c r="E385" s="103" t="str">
        <f>HYPERLINK("https://jnnce.ac.in/naac/criteria3/3.2.2/Documentary Evidences of Events 2017 - 2019/2021-2022/69.pdf", "69")</f>
        <v>69</v>
      </c>
    </row>
    <row r="386" spans="1:5" ht="14.25" customHeight="1" x14ac:dyDescent="0.3">
      <c r="A386" s="9" t="s">
        <v>438</v>
      </c>
      <c r="B386" s="87" t="s">
        <v>600</v>
      </c>
      <c r="C386" s="9">
        <v>45</v>
      </c>
      <c r="D386" s="58" t="s">
        <v>601</v>
      </c>
      <c r="E386" s="103" t="str">
        <f>HYPERLINK("https://jnnce.ac.in/naac/criteria3/3.2.2/Documentary Evidences of Events 2017 - 2019/2021-2022/70.pdf", "70")</f>
        <v>70</v>
      </c>
    </row>
    <row r="387" spans="1:5" ht="14.25" customHeight="1" x14ac:dyDescent="0.3">
      <c r="A387" s="9" t="s">
        <v>438</v>
      </c>
      <c r="B387" s="93" t="s">
        <v>524</v>
      </c>
      <c r="C387" s="69">
        <v>118</v>
      </c>
      <c r="D387" s="69" t="s">
        <v>525</v>
      </c>
      <c r="E387" s="103" t="str">
        <f>HYPERLINK("https://jnnce.ac.in/naac/criteria3/3.2.2/Documentary Evidences of Events 2017 - 2019/2021-2022/71.pdf", "71")</f>
        <v>71</v>
      </c>
    </row>
    <row r="388" spans="1:5" ht="14.25" customHeight="1" x14ac:dyDescent="0.3">
      <c r="A388" s="9" t="s">
        <v>438</v>
      </c>
      <c r="B388" s="87" t="s">
        <v>510</v>
      </c>
      <c r="C388" s="9">
        <v>32</v>
      </c>
      <c r="D388" s="58" t="s">
        <v>511</v>
      </c>
      <c r="E388" s="103" t="str">
        <f>HYPERLINK("https://jnnce.ac.in/naac/criteria3/3.2.2/Documentary Evidences of Events 2017 - 2019/2021-2022/72.pdf", "72")</f>
        <v>72</v>
      </c>
    </row>
    <row r="389" spans="1:5" ht="14.25" customHeight="1" x14ac:dyDescent="0.3">
      <c r="A389" s="9" t="s">
        <v>438</v>
      </c>
      <c r="B389" s="87" t="s">
        <v>241</v>
      </c>
      <c r="C389" s="9">
        <v>48</v>
      </c>
      <c r="D389" s="58" t="s">
        <v>512</v>
      </c>
      <c r="E389" s="103" t="str">
        <f>HYPERLINK("https://jnnce.ac.in/naac/criteria3/3.2.2/Documentary Evidences of Events 2017 - 2019/2021-2022/73.pdf", "73")</f>
        <v>73</v>
      </c>
    </row>
    <row r="390" spans="1:5" ht="14.25" customHeight="1" x14ac:dyDescent="0.3">
      <c r="A390" s="9" t="s">
        <v>438</v>
      </c>
      <c r="B390" s="89" t="s">
        <v>522</v>
      </c>
      <c r="C390" s="9">
        <v>215</v>
      </c>
      <c r="D390" s="9" t="s">
        <v>523</v>
      </c>
      <c r="E390" s="103" t="str">
        <f>HYPERLINK("https://jnnce.ac.in/naac/criteria3/3.2.2/Documentary Evidences of Events 2017 - 2019/2021-2022/74.pdf", "74")</f>
        <v>74</v>
      </c>
    </row>
    <row r="391" spans="1:5" ht="14.25" customHeight="1" x14ac:dyDescent="0.3">
      <c r="A391" s="9" t="s">
        <v>438</v>
      </c>
      <c r="B391" s="88" t="s">
        <v>513</v>
      </c>
      <c r="C391" s="9"/>
      <c r="D391" s="61" t="s">
        <v>514</v>
      </c>
      <c r="E391" s="103" t="str">
        <f>HYPERLINK("https://jnnce.ac.in/naac/criteria3/3.2.2/Documentary Evidences of Events 2017 - 2019/2021-2022/75.pdf", "75")</f>
        <v>75</v>
      </c>
    </row>
    <row r="392" spans="1:5" ht="14.25" customHeight="1" x14ac:dyDescent="0.3">
      <c r="A392" s="9" t="s">
        <v>438</v>
      </c>
      <c r="B392" s="87" t="s">
        <v>515</v>
      </c>
      <c r="C392" s="9"/>
      <c r="D392" s="9" t="s">
        <v>516</v>
      </c>
      <c r="E392" s="103" t="str">
        <f>HYPERLINK("https://jnnce.ac.in/naac/criteria3/3.2.2/Documentary Evidences of Events 2017 - 2019/2021-2022/76.pdf", "76")</f>
        <v>76</v>
      </c>
    </row>
    <row r="393" spans="1:5" ht="14.25" customHeight="1" x14ac:dyDescent="0.3">
      <c r="A393" s="9" t="s">
        <v>438</v>
      </c>
      <c r="B393" s="88" t="s">
        <v>517</v>
      </c>
      <c r="C393" s="9"/>
      <c r="D393" s="61" t="s">
        <v>518</v>
      </c>
      <c r="E393" s="103" t="str">
        <f>HYPERLINK("https://jnnce.ac.in/naac/criteria3/3.2.2/Documentary Evidences of Events 2017 - 2019/2021-2022/77.pdf", "77")</f>
        <v>77</v>
      </c>
    </row>
    <row r="394" spans="1:5" ht="14.25" customHeight="1" x14ac:dyDescent="0.3">
      <c r="A394" s="9" t="s">
        <v>438</v>
      </c>
      <c r="B394" s="89" t="s">
        <v>519</v>
      </c>
      <c r="C394" s="9">
        <v>80</v>
      </c>
      <c r="D394" s="9" t="s">
        <v>520</v>
      </c>
      <c r="E394" s="103" t="str">
        <f>HYPERLINK("https://jnnce.ac.in/naac/criteria3/3.2.2/Documentary Evidences of Events 2017 - 2019/2021-2022/78.pdf", "78")</f>
        <v>78</v>
      </c>
    </row>
    <row r="395" spans="1:5" ht="14.25" customHeight="1" x14ac:dyDescent="0.3">
      <c r="A395" s="9" t="s">
        <v>438</v>
      </c>
      <c r="B395" s="89" t="s">
        <v>521</v>
      </c>
      <c r="C395" s="9">
        <v>116</v>
      </c>
      <c r="D395" s="9" t="s">
        <v>402</v>
      </c>
      <c r="E395" s="103" t="str">
        <f>HYPERLINK("https://jnnce.ac.in/naac/criteria3/3.2.2/Documentary Evidences of Events 2017 - 2019/2021-2022/79.pdf", "79")</f>
        <v>79</v>
      </c>
    </row>
    <row r="396" spans="1:5" ht="14.25" customHeight="1" x14ac:dyDescent="0.3">
      <c r="B396" s="32"/>
    </row>
    <row r="397" spans="1:5" ht="14.25" customHeight="1" x14ac:dyDescent="0.3">
      <c r="B397" s="32"/>
    </row>
    <row r="398" spans="1:5" ht="14.25" customHeight="1" x14ac:dyDescent="0.3">
      <c r="B398" s="32"/>
    </row>
    <row r="399" spans="1:5" ht="14.25" customHeight="1" x14ac:dyDescent="0.3">
      <c r="B399" s="32"/>
    </row>
    <row r="400" spans="1:5" ht="14.25" customHeight="1" x14ac:dyDescent="0.3">
      <c r="B400" s="32"/>
    </row>
    <row r="401" spans="2:2" ht="14.25" customHeight="1" x14ac:dyDescent="0.3">
      <c r="B401" s="32"/>
    </row>
    <row r="402" spans="2:2" ht="14.25" customHeight="1" x14ac:dyDescent="0.3">
      <c r="B402" s="32"/>
    </row>
    <row r="403" spans="2:2" ht="14.25" customHeight="1" x14ac:dyDescent="0.3">
      <c r="B403" s="32"/>
    </row>
    <row r="404" spans="2:2" ht="14.25" customHeight="1" x14ac:dyDescent="0.3">
      <c r="B404" s="32"/>
    </row>
    <row r="405" spans="2:2" ht="14.25" customHeight="1" x14ac:dyDescent="0.3">
      <c r="B405" s="32"/>
    </row>
    <row r="406" spans="2:2" ht="14.25" customHeight="1" x14ac:dyDescent="0.3">
      <c r="B406" s="32"/>
    </row>
    <row r="407" spans="2:2" ht="14.25" customHeight="1" x14ac:dyDescent="0.3">
      <c r="B407" s="32"/>
    </row>
    <row r="408" spans="2:2" ht="14.25" customHeight="1" x14ac:dyDescent="0.3">
      <c r="B408" s="32"/>
    </row>
    <row r="409" spans="2:2" ht="14.25" customHeight="1" x14ac:dyDescent="0.3">
      <c r="B409" s="32"/>
    </row>
    <row r="410" spans="2:2" ht="14.25" customHeight="1" x14ac:dyDescent="0.3">
      <c r="B410" s="32"/>
    </row>
    <row r="411" spans="2:2" ht="14.25" customHeight="1" x14ac:dyDescent="0.3">
      <c r="B411" s="32"/>
    </row>
    <row r="412" spans="2:2" ht="14.25" customHeight="1" x14ac:dyDescent="0.3">
      <c r="B412" s="32"/>
    </row>
    <row r="413" spans="2:2" ht="14.25" customHeight="1" x14ac:dyDescent="0.3">
      <c r="B413" s="32"/>
    </row>
    <row r="414" spans="2:2" ht="14.25" customHeight="1" x14ac:dyDescent="0.3">
      <c r="B414" s="32"/>
    </row>
    <row r="415" spans="2:2" ht="14.25" customHeight="1" x14ac:dyDescent="0.3">
      <c r="B415" s="32"/>
    </row>
    <row r="416" spans="2:2" ht="14.25" customHeight="1" x14ac:dyDescent="0.3">
      <c r="B416" s="32"/>
    </row>
    <row r="417" spans="2:2" ht="14.25" customHeight="1" x14ac:dyDescent="0.3">
      <c r="B417" s="32"/>
    </row>
    <row r="418" spans="2:2" ht="14.25" customHeight="1" x14ac:dyDescent="0.3">
      <c r="B418" s="32"/>
    </row>
    <row r="419" spans="2:2" ht="14.25" customHeight="1" x14ac:dyDescent="0.3">
      <c r="B419" s="32"/>
    </row>
    <row r="420" spans="2:2" ht="14.25" customHeight="1" x14ac:dyDescent="0.3">
      <c r="B420" s="32"/>
    </row>
    <row r="421" spans="2:2" ht="14.25" customHeight="1" x14ac:dyDescent="0.3">
      <c r="B421" s="32"/>
    </row>
    <row r="422" spans="2:2" ht="14.25" customHeight="1" x14ac:dyDescent="0.3">
      <c r="B422" s="32"/>
    </row>
    <row r="423" spans="2:2" ht="14.25" customHeight="1" x14ac:dyDescent="0.3">
      <c r="B423" s="32"/>
    </row>
    <row r="424" spans="2:2" ht="14.25" customHeight="1" x14ac:dyDescent="0.3">
      <c r="B424" s="32"/>
    </row>
    <row r="425" spans="2:2" ht="14.25" customHeight="1" x14ac:dyDescent="0.3">
      <c r="B425" s="32"/>
    </row>
    <row r="426" spans="2:2" ht="14.25" customHeight="1" x14ac:dyDescent="0.3">
      <c r="B426" s="32"/>
    </row>
    <row r="427" spans="2:2" ht="14.25" customHeight="1" x14ac:dyDescent="0.3">
      <c r="B427" s="32"/>
    </row>
    <row r="428" spans="2:2" ht="14.25" customHeight="1" x14ac:dyDescent="0.3">
      <c r="B428" s="32"/>
    </row>
    <row r="429" spans="2:2" ht="14.25" customHeight="1" x14ac:dyDescent="0.3">
      <c r="B429" s="32"/>
    </row>
    <row r="430" spans="2:2" ht="14.25" customHeight="1" x14ac:dyDescent="0.3">
      <c r="B430" s="32"/>
    </row>
    <row r="431" spans="2:2" ht="14.25" customHeight="1" x14ac:dyDescent="0.3">
      <c r="B431" s="32"/>
    </row>
    <row r="432" spans="2:2" ht="14.25" customHeight="1" x14ac:dyDescent="0.3">
      <c r="B432" s="32"/>
    </row>
    <row r="433" spans="2:2" ht="14.25" customHeight="1" x14ac:dyDescent="0.3">
      <c r="B433" s="32"/>
    </row>
    <row r="434" spans="2:2" ht="14.25" customHeight="1" x14ac:dyDescent="0.3">
      <c r="B434" s="32"/>
    </row>
    <row r="435" spans="2:2" ht="14.25" customHeight="1" x14ac:dyDescent="0.3">
      <c r="B435" s="32"/>
    </row>
    <row r="436" spans="2:2" ht="14.25" customHeight="1" x14ac:dyDescent="0.3">
      <c r="B436" s="32"/>
    </row>
    <row r="437" spans="2:2" ht="14.25" customHeight="1" x14ac:dyDescent="0.3">
      <c r="B437" s="32"/>
    </row>
    <row r="438" spans="2:2" ht="14.25" customHeight="1" x14ac:dyDescent="0.3">
      <c r="B438" s="32"/>
    </row>
    <row r="439" spans="2:2" ht="14.25" customHeight="1" x14ac:dyDescent="0.3">
      <c r="B439" s="32"/>
    </row>
    <row r="440" spans="2:2" ht="14.25" customHeight="1" x14ac:dyDescent="0.3">
      <c r="B440" s="32"/>
    </row>
    <row r="441" spans="2:2" ht="14.25" customHeight="1" x14ac:dyDescent="0.3">
      <c r="B441" s="32"/>
    </row>
    <row r="442" spans="2:2" ht="14.25" customHeight="1" x14ac:dyDescent="0.3">
      <c r="B442" s="32"/>
    </row>
    <row r="443" spans="2:2" ht="14.25" customHeight="1" x14ac:dyDescent="0.3">
      <c r="B443" s="32"/>
    </row>
    <row r="444" spans="2:2" ht="14.25" customHeight="1" x14ac:dyDescent="0.3">
      <c r="B444" s="32"/>
    </row>
    <row r="445" spans="2:2" ht="14.25" customHeight="1" x14ac:dyDescent="0.3">
      <c r="B445" s="32"/>
    </row>
    <row r="446" spans="2:2" ht="14.25" customHeight="1" x14ac:dyDescent="0.3">
      <c r="B446" s="32"/>
    </row>
    <row r="447" spans="2:2" ht="14.25" customHeight="1" x14ac:dyDescent="0.3">
      <c r="B447" s="32"/>
    </row>
    <row r="448" spans="2:2" ht="14.25" customHeight="1" x14ac:dyDescent="0.3">
      <c r="B448" s="32"/>
    </row>
    <row r="449" spans="2:2" ht="14.25" customHeight="1" x14ac:dyDescent="0.3">
      <c r="B449" s="32"/>
    </row>
    <row r="450" spans="2:2" ht="14.25" customHeight="1" x14ac:dyDescent="0.3">
      <c r="B450" s="32"/>
    </row>
    <row r="451" spans="2:2" ht="14.25" customHeight="1" x14ac:dyDescent="0.3">
      <c r="B451" s="32"/>
    </row>
    <row r="452" spans="2:2" ht="14.25" customHeight="1" x14ac:dyDescent="0.3">
      <c r="B452" s="32"/>
    </row>
    <row r="453" spans="2:2" ht="14.25" customHeight="1" x14ac:dyDescent="0.3">
      <c r="B453" s="32"/>
    </row>
    <row r="454" spans="2:2" ht="14.25" customHeight="1" x14ac:dyDescent="0.3">
      <c r="B454" s="32"/>
    </row>
    <row r="455" spans="2:2" ht="14.25" customHeight="1" x14ac:dyDescent="0.3">
      <c r="B455" s="32"/>
    </row>
    <row r="456" spans="2:2" ht="14.25" customHeight="1" x14ac:dyDescent="0.3">
      <c r="B456" s="32"/>
    </row>
    <row r="457" spans="2:2" ht="14.25" customHeight="1" x14ac:dyDescent="0.3">
      <c r="B457" s="32"/>
    </row>
    <row r="458" spans="2:2" ht="14.25" customHeight="1" x14ac:dyDescent="0.3">
      <c r="B458" s="32"/>
    </row>
    <row r="459" spans="2:2" ht="14.25" customHeight="1" x14ac:dyDescent="0.3">
      <c r="B459" s="32"/>
    </row>
    <row r="460" spans="2:2" ht="14.25" customHeight="1" x14ac:dyDescent="0.3">
      <c r="B460" s="32"/>
    </row>
    <row r="461" spans="2:2" ht="14.25" customHeight="1" x14ac:dyDescent="0.3">
      <c r="B461" s="32"/>
    </row>
    <row r="462" spans="2:2" ht="14.25" customHeight="1" x14ac:dyDescent="0.3">
      <c r="B462" s="32"/>
    </row>
    <row r="463" spans="2:2" ht="14.25" customHeight="1" x14ac:dyDescent="0.3">
      <c r="B463" s="32"/>
    </row>
    <row r="464" spans="2:2" ht="14.25" customHeight="1" x14ac:dyDescent="0.3">
      <c r="B464" s="32"/>
    </row>
    <row r="465" spans="2:2" ht="14.25" customHeight="1" x14ac:dyDescent="0.3">
      <c r="B465" s="32"/>
    </row>
    <row r="466" spans="2:2" ht="14.25" customHeight="1" x14ac:dyDescent="0.3">
      <c r="B466" s="32"/>
    </row>
    <row r="467" spans="2:2" ht="14.25" customHeight="1" x14ac:dyDescent="0.3">
      <c r="B467" s="32"/>
    </row>
    <row r="468" spans="2:2" ht="14.25" customHeight="1" x14ac:dyDescent="0.3">
      <c r="B468" s="32"/>
    </row>
    <row r="469" spans="2:2" ht="14.25" customHeight="1" x14ac:dyDescent="0.3">
      <c r="B469" s="32"/>
    </row>
    <row r="470" spans="2:2" ht="14.25" customHeight="1" x14ac:dyDescent="0.3">
      <c r="B470" s="32"/>
    </row>
    <row r="471" spans="2:2" ht="14.25" customHeight="1" x14ac:dyDescent="0.3">
      <c r="B471" s="32"/>
    </row>
    <row r="472" spans="2:2" ht="14.25" customHeight="1" x14ac:dyDescent="0.3">
      <c r="B472" s="32"/>
    </row>
    <row r="473" spans="2:2" ht="14.25" customHeight="1" x14ac:dyDescent="0.3">
      <c r="B473" s="32"/>
    </row>
    <row r="474" spans="2:2" ht="14.25" customHeight="1" x14ac:dyDescent="0.3">
      <c r="B474" s="32"/>
    </row>
    <row r="475" spans="2:2" ht="14.25" customHeight="1" x14ac:dyDescent="0.3">
      <c r="B475" s="32"/>
    </row>
    <row r="476" spans="2:2" ht="14.25" customHeight="1" x14ac:dyDescent="0.3">
      <c r="B476" s="32"/>
    </row>
    <row r="477" spans="2:2" ht="14.25" customHeight="1" x14ac:dyDescent="0.3">
      <c r="B477" s="32"/>
    </row>
    <row r="478" spans="2:2" ht="14.25" customHeight="1" x14ac:dyDescent="0.3">
      <c r="B478" s="32"/>
    </row>
    <row r="479" spans="2:2" ht="14.25" customHeight="1" x14ac:dyDescent="0.3">
      <c r="B479" s="32"/>
    </row>
    <row r="480" spans="2:2" ht="14.25" customHeight="1" x14ac:dyDescent="0.3">
      <c r="B480" s="32"/>
    </row>
    <row r="481" spans="2:2" ht="14.25" customHeight="1" x14ac:dyDescent="0.3">
      <c r="B481" s="32"/>
    </row>
    <row r="482" spans="2:2" ht="14.25" customHeight="1" x14ac:dyDescent="0.3">
      <c r="B482" s="32"/>
    </row>
    <row r="483" spans="2:2" ht="14.25" customHeight="1" x14ac:dyDescent="0.3">
      <c r="B483" s="32"/>
    </row>
    <row r="484" spans="2:2" ht="14.25" customHeight="1" x14ac:dyDescent="0.3">
      <c r="B484" s="32"/>
    </row>
    <row r="485" spans="2:2" ht="14.25" customHeight="1" x14ac:dyDescent="0.3">
      <c r="B485" s="32"/>
    </row>
    <row r="486" spans="2:2" ht="14.25" customHeight="1" x14ac:dyDescent="0.3">
      <c r="B486" s="32"/>
    </row>
    <row r="487" spans="2:2" ht="14.25" customHeight="1" x14ac:dyDescent="0.3">
      <c r="B487" s="32"/>
    </row>
    <row r="488" spans="2:2" ht="14.25" customHeight="1" x14ac:dyDescent="0.3">
      <c r="B488" s="32"/>
    </row>
    <row r="489" spans="2:2" ht="14.25" customHeight="1" x14ac:dyDescent="0.3">
      <c r="B489" s="32"/>
    </row>
    <row r="490" spans="2:2" ht="14.25" customHeight="1" x14ac:dyDescent="0.3">
      <c r="B490" s="32"/>
    </row>
    <row r="491" spans="2:2" ht="14.25" customHeight="1" x14ac:dyDescent="0.3">
      <c r="B491" s="32"/>
    </row>
    <row r="492" spans="2:2" ht="14.25" customHeight="1" x14ac:dyDescent="0.3">
      <c r="B492" s="32"/>
    </row>
    <row r="493" spans="2:2" ht="14.25" customHeight="1" x14ac:dyDescent="0.3">
      <c r="B493" s="32"/>
    </row>
    <row r="494" spans="2:2" ht="14.25" customHeight="1" x14ac:dyDescent="0.3">
      <c r="B494" s="32"/>
    </row>
    <row r="495" spans="2:2" ht="14.25" customHeight="1" x14ac:dyDescent="0.3">
      <c r="B495" s="32"/>
    </row>
    <row r="496" spans="2:2" ht="14.25" customHeight="1" x14ac:dyDescent="0.3">
      <c r="B496" s="32"/>
    </row>
    <row r="497" spans="2:2" ht="14.25" customHeight="1" x14ac:dyDescent="0.3">
      <c r="B497" s="32"/>
    </row>
    <row r="498" spans="2:2" ht="14.25" customHeight="1" x14ac:dyDescent="0.3">
      <c r="B498" s="32"/>
    </row>
    <row r="499" spans="2:2" ht="14.25" customHeight="1" x14ac:dyDescent="0.3">
      <c r="B499" s="32"/>
    </row>
    <row r="500" spans="2:2" ht="14.25" customHeight="1" x14ac:dyDescent="0.3">
      <c r="B500" s="32"/>
    </row>
    <row r="501" spans="2:2" ht="14.25" customHeight="1" x14ac:dyDescent="0.3">
      <c r="B501" s="32"/>
    </row>
    <row r="502" spans="2:2" ht="14.25" customHeight="1" x14ac:dyDescent="0.3">
      <c r="B502" s="32"/>
    </row>
    <row r="503" spans="2:2" ht="14.25" customHeight="1" x14ac:dyDescent="0.3">
      <c r="B503" s="32"/>
    </row>
    <row r="504" spans="2:2" ht="14.25" customHeight="1" x14ac:dyDescent="0.3">
      <c r="B504" s="32"/>
    </row>
    <row r="505" spans="2:2" ht="14.25" customHeight="1" x14ac:dyDescent="0.3">
      <c r="B505" s="32"/>
    </row>
    <row r="506" spans="2:2" ht="14.25" customHeight="1" x14ac:dyDescent="0.3">
      <c r="B506" s="32"/>
    </row>
    <row r="507" spans="2:2" ht="14.25" customHeight="1" x14ac:dyDescent="0.3">
      <c r="B507" s="32"/>
    </row>
    <row r="508" spans="2:2" ht="14.25" customHeight="1" x14ac:dyDescent="0.3">
      <c r="B508" s="32"/>
    </row>
    <row r="509" spans="2:2" ht="14.25" customHeight="1" x14ac:dyDescent="0.3">
      <c r="B509" s="32"/>
    </row>
    <row r="510" spans="2:2" ht="14.25" customHeight="1" x14ac:dyDescent="0.3">
      <c r="B510" s="32"/>
    </row>
    <row r="511" spans="2:2" ht="14.25" customHeight="1" x14ac:dyDescent="0.3">
      <c r="B511" s="32"/>
    </row>
    <row r="512" spans="2:2" ht="14.25" customHeight="1" x14ac:dyDescent="0.3">
      <c r="B512" s="32"/>
    </row>
    <row r="513" spans="2:2" ht="14.25" customHeight="1" x14ac:dyDescent="0.3">
      <c r="B513" s="32"/>
    </row>
    <row r="514" spans="2:2" ht="14.25" customHeight="1" x14ac:dyDescent="0.3">
      <c r="B514" s="32"/>
    </row>
    <row r="515" spans="2:2" ht="14.25" customHeight="1" x14ac:dyDescent="0.3">
      <c r="B515" s="32"/>
    </row>
    <row r="516" spans="2:2" ht="14.25" customHeight="1" x14ac:dyDescent="0.3">
      <c r="B516" s="32"/>
    </row>
    <row r="517" spans="2:2" ht="14.25" customHeight="1" x14ac:dyDescent="0.3">
      <c r="B517" s="32"/>
    </row>
    <row r="518" spans="2:2" ht="14.25" customHeight="1" x14ac:dyDescent="0.3">
      <c r="B518" s="32"/>
    </row>
    <row r="519" spans="2:2" ht="14.25" customHeight="1" x14ac:dyDescent="0.3">
      <c r="B519" s="32"/>
    </row>
    <row r="520" spans="2:2" ht="14.25" customHeight="1" x14ac:dyDescent="0.3">
      <c r="B520" s="32"/>
    </row>
    <row r="521" spans="2:2" ht="14.25" customHeight="1" x14ac:dyDescent="0.3">
      <c r="B521" s="32"/>
    </row>
    <row r="522" spans="2:2" ht="14.25" customHeight="1" x14ac:dyDescent="0.3">
      <c r="B522" s="32"/>
    </row>
    <row r="523" spans="2:2" ht="14.25" customHeight="1" x14ac:dyDescent="0.3">
      <c r="B523" s="32"/>
    </row>
    <row r="524" spans="2:2" ht="14.25" customHeight="1" x14ac:dyDescent="0.3">
      <c r="B524" s="32"/>
    </row>
    <row r="525" spans="2:2" ht="14.25" customHeight="1" x14ac:dyDescent="0.3">
      <c r="B525" s="32"/>
    </row>
    <row r="526" spans="2:2" ht="14.25" customHeight="1" x14ac:dyDescent="0.3">
      <c r="B526" s="32"/>
    </row>
    <row r="527" spans="2:2" ht="14.25" customHeight="1" x14ac:dyDescent="0.3">
      <c r="B527" s="32"/>
    </row>
    <row r="528" spans="2:2" ht="14.25" customHeight="1" x14ac:dyDescent="0.3">
      <c r="B528" s="32"/>
    </row>
    <row r="529" spans="2:2" ht="14.25" customHeight="1" x14ac:dyDescent="0.3">
      <c r="B529" s="32"/>
    </row>
    <row r="530" spans="2:2" ht="14.25" customHeight="1" x14ac:dyDescent="0.3">
      <c r="B530" s="32"/>
    </row>
    <row r="531" spans="2:2" ht="14.25" customHeight="1" x14ac:dyDescent="0.3">
      <c r="B531" s="32"/>
    </row>
    <row r="532" spans="2:2" ht="14.25" customHeight="1" x14ac:dyDescent="0.3">
      <c r="B532" s="32"/>
    </row>
    <row r="533" spans="2:2" ht="14.25" customHeight="1" x14ac:dyDescent="0.3">
      <c r="B533" s="32"/>
    </row>
    <row r="534" spans="2:2" ht="14.25" customHeight="1" x14ac:dyDescent="0.3">
      <c r="B534" s="32"/>
    </row>
    <row r="535" spans="2:2" ht="14.25" customHeight="1" x14ac:dyDescent="0.3">
      <c r="B535" s="32"/>
    </row>
    <row r="536" spans="2:2" ht="14.25" customHeight="1" x14ac:dyDescent="0.3">
      <c r="B536" s="32"/>
    </row>
    <row r="537" spans="2:2" ht="14.25" customHeight="1" x14ac:dyDescent="0.3">
      <c r="B537" s="32"/>
    </row>
    <row r="538" spans="2:2" ht="14.25" customHeight="1" x14ac:dyDescent="0.3">
      <c r="B538" s="32"/>
    </row>
    <row r="539" spans="2:2" ht="14.25" customHeight="1" x14ac:dyDescent="0.3">
      <c r="B539" s="32"/>
    </row>
    <row r="540" spans="2:2" ht="14.25" customHeight="1" x14ac:dyDescent="0.3">
      <c r="B540" s="32"/>
    </row>
    <row r="541" spans="2:2" ht="14.25" customHeight="1" x14ac:dyDescent="0.3">
      <c r="B541" s="32"/>
    </row>
    <row r="542" spans="2:2" ht="14.25" customHeight="1" x14ac:dyDescent="0.3">
      <c r="B542" s="32"/>
    </row>
    <row r="543" spans="2:2" ht="14.25" customHeight="1" x14ac:dyDescent="0.3">
      <c r="B543" s="32"/>
    </row>
    <row r="544" spans="2:2" ht="14.25" customHeight="1" x14ac:dyDescent="0.3">
      <c r="B544" s="32"/>
    </row>
    <row r="545" spans="2:2" ht="14.25" customHeight="1" x14ac:dyDescent="0.3">
      <c r="B545" s="32"/>
    </row>
    <row r="546" spans="2:2" ht="14.25" customHeight="1" x14ac:dyDescent="0.3">
      <c r="B546" s="32"/>
    </row>
    <row r="547" spans="2:2" ht="14.25" customHeight="1" x14ac:dyDescent="0.3">
      <c r="B547" s="32"/>
    </row>
    <row r="548" spans="2:2" ht="14.25" customHeight="1" x14ac:dyDescent="0.3">
      <c r="B548" s="32"/>
    </row>
    <row r="549" spans="2:2" ht="14.25" customHeight="1" x14ac:dyDescent="0.3">
      <c r="B549" s="32"/>
    </row>
    <row r="550" spans="2:2" ht="14.25" customHeight="1" x14ac:dyDescent="0.3">
      <c r="B550" s="32"/>
    </row>
    <row r="551" spans="2:2" ht="14.25" customHeight="1" x14ac:dyDescent="0.3">
      <c r="B551" s="32"/>
    </row>
    <row r="552" spans="2:2" ht="14.25" customHeight="1" x14ac:dyDescent="0.3">
      <c r="B552" s="32"/>
    </row>
    <row r="553" spans="2:2" ht="14.25" customHeight="1" x14ac:dyDescent="0.3">
      <c r="B553" s="32"/>
    </row>
    <row r="554" spans="2:2" ht="14.25" customHeight="1" x14ac:dyDescent="0.3">
      <c r="B554" s="32"/>
    </row>
    <row r="555" spans="2:2" ht="14.25" customHeight="1" x14ac:dyDescent="0.3">
      <c r="B555" s="32"/>
    </row>
    <row r="556" spans="2:2" ht="14.25" customHeight="1" x14ac:dyDescent="0.3">
      <c r="B556" s="32"/>
    </row>
    <row r="557" spans="2:2" ht="14.25" customHeight="1" x14ac:dyDescent="0.3">
      <c r="B557" s="32"/>
    </row>
    <row r="558" spans="2:2" ht="14.25" customHeight="1" x14ac:dyDescent="0.3">
      <c r="B558" s="32"/>
    </row>
    <row r="559" spans="2:2" ht="14.25" customHeight="1" x14ac:dyDescent="0.3">
      <c r="B559" s="32"/>
    </row>
    <row r="560" spans="2:2" ht="14.25" customHeight="1" x14ac:dyDescent="0.3">
      <c r="B560" s="32"/>
    </row>
    <row r="561" spans="2:2" ht="14.25" customHeight="1" x14ac:dyDescent="0.3">
      <c r="B561" s="32"/>
    </row>
    <row r="562" spans="2:2" ht="14.25" customHeight="1" x14ac:dyDescent="0.3">
      <c r="B562" s="32"/>
    </row>
    <row r="563" spans="2:2" ht="14.25" customHeight="1" x14ac:dyDescent="0.3">
      <c r="B563" s="32"/>
    </row>
    <row r="564" spans="2:2" ht="14.25" customHeight="1" x14ac:dyDescent="0.3">
      <c r="B564" s="32"/>
    </row>
    <row r="565" spans="2:2" ht="14.25" customHeight="1" x14ac:dyDescent="0.3">
      <c r="B565" s="32"/>
    </row>
    <row r="566" spans="2:2" ht="14.25" customHeight="1" x14ac:dyDescent="0.3">
      <c r="B566" s="32"/>
    </row>
    <row r="567" spans="2:2" ht="14.25" customHeight="1" x14ac:dyDescent="0.3">
      <c r="B567" s="32"/>
    </row>
    <row r="568" spans="2:2" ht="14.25" customHeight="1" x14ac:dyDescent="0.3">
      <c r="B568" s="32"/>
    </row>
    <row r="569" spans="2:2" ht="14.25" customHeight="1" x14ac:dyDescent="0.3">
      <c r="B569" s="32"/>
    </row>
    <row r="570" spans="2:2" ht="14.25" customHeight="1" x14ac:dyDescent="0.3">
      <c r="B570" s="32"/>
    </row>
    <row r="571" spans="2:2" ht="14.25" customHeight="1" x14ac:dyDescent="0.3">
      <c r="B571" s="32"/>
    </row>
    <row r="572" spans="2:2" ht="14.25" customHeight="1" x14ac:dyDescent="0.3">
      <c r="B572" s="32"/>
    </row>
    <row r="573" spans="2:2" ht="14.25" customHeight="1" x14ac:dyDescent="0.3">
      <c r="B573" s="32"/>
    </row>
    <row r="574" spans="2:2" ht="14.25" customHeight="1" x14ac:dyDescent="0.3">
      <c r="B574" s="32"/>
    </row>
    <row r="575" spans="2:2" ht="14.25" customHeight="1" x14ac:dyDescent="0.3">
      <c r="B575" s="32"/>
    </row>
    <row r="576" spans="2:2" ht="14.25" customHeight="1" x14ac:dyDescent="0.3">
      <c r="B576" s="32"/>
    </row>
    <row r="577" spans="2:2" ht="14.25" customHeight="1" x14ac:dyDescent="0.3">
      <c r="B577" s="32"/>
    </row>
    <row r="578" spans="2:2" ht="14.25" customHeight="1" x14ac:dyDescent="0.3">
      <c r="B578" s="32"/>
    </row>
    <row r="579" spans="2:2" ht="14.25" customHeight="1" x14ac:dyDescent="0.3">
      <c r="B579" s="32"/>
    </row>
    <row r="580" spans="2:2" ht="14.25" customHeight="1" x14ac:dyDescent="0.3">
      <c r="B580" s="32"/>
    </row>
    <row r="581" spans="2:2" ht="14.25" customHeight="1" x14ac:dyDescent="0.3">
      <c r="B581" s="32"/>
    </row>
    <row r="582" spans="2:2" ht="14.25" customHeight="1" x14ac:dyDescent="0.3">
      <c r="B582" s="32"/>
    </row>
    <row r="583" spans="2:2" ht="14.25" customHeight="1" x14ac:dyDescent="0.3">
      <c r="B583" s="32"/>
    </row>
    <row r="584" spans="2:2" ht="14.25" customHeight="1" x14ac:dyDescent="0.3">
      <c r="B584" s="32"/>
    </row>
    <row r="585" spans="2:2" ht="14.25" customHeight="1" x14ac:dyDescent="0.3">
      <c r="B585" s="32"/>
    </row>
    <row r="586" spans="2:2" ht="14.25" customHeight="1" x14ac:dyDescent="0.3">
      <c r="B586" s="32"/>
    </row>
    <row r="587" spans="2:2" ht="14.25" customHeight="1" x14ac:dyDescent="0.3">
      <c r="B587" s="32"/>
    </row>
    <row r="588" spans="2:2" ht="14.25" customHeight="1" x14ac:dyDescent="0.3">
      <c r="B588" s="32"/>
    </row>
    <row r="589" spans="2:2" ht="14.25" customHeight="1" x14ac:dyDescent="0.3">
      <c r="B589" s="32"/>
    </row>
    <row r="590" spans="2:2" ht="14.25" customHeight="1" x14ac:dyDescent="0.3">
      <c r="B590" s="32"/>
    </row>
    <row r="591" spans="2:2" ht="14.25" customHeight="1" x14ac:dyDescent="0.3">
      <c r="B591" s="32"/>
    </row>
    <row r="592" spans="2:2" ht="14.25" customHeight="1" x14ac:dyDescent="0.3">
      <c r="B592" s="32"/>
    </row>
    <row r="593" spans="2:2" ht="14.25" customHeight="1" x14ac:dyDescent="0.3">
      <c r="B593" s="32"/>
    </row>
    <row r="594" spans="2:2" ht="14.25" customHeight="1" x14ac:dyDescent="0.3">
      <c r="B594" s="32"/>
    </row>
    <row r="595" spans="2:2" ht="14.25" customHeight="1" x14ac:dyDescent="0.3">
      <c r="B595" s="32"/>
    </row>
    <row r="596" spans="2:2" ht="14.25" customHeight="1" x14ac:dyDescent="0.3">
      <c r="B596" s="32"/>
    </row>
    <row r="597" spans="2:2" ht="14.25" customHeight="1" x14ac:dyDescent="0.3">
      <c r="B597" s="32"/>
    </row>
    <row r="598" spans="2:2" ht="14.25" customHeight="1" x14ac:dyDescent="0.3">
      <c r="B598" s="32"/>
    </row>
    <row r="599" spans="2:2" ht="14.25" customHeight="1" x14ac:dyDescent="0.3">
      <c r="B599" s="32"/>
    </row>
    <row r="600" spans="2:2" ht="14.25" customHeight="1" x14ac:dyDescent="0.3">
      <c r="B600" s="32"/>
    </row>
    <row r="601" spans="2:2" ht="14.25" customHeight="1" x14ac:dyDescent="0.3">
      <c r="B601" s="32"/>
    </row>
    <row r="602" spans="2:2" ht="14.25" customHeight="1" x14ac:dyDescent="0.3">
      <c r="B602" s="32"/>
    </row>
    <row r="603" spans="2:2" ht="14.25" customHeight="1" x14ac:dyDescent="0.3">
      <c r="B603" s="32"/>
    </row>
    <row r="604" spans="2:2" ht="14.25" customHeight="1" x14ac:dyDescent="0.3">
      <c r="B604" s="32"/>
    </row>
    <row r="605" spans="2:2" ht="14.25" customHeight="1" x14ac:dyDescent="0.3">
      <c r="B605" s="32"/>
    </row>
    <row r="606" spans="2:2" ht="14.25" customHeight="1" x14ac:dyDescent="0.3">
      <c r="B606" s="32"/>
    </row>
    <row r="607" spans="2:2" ht="14.25" customHeight="1" x14ac:dyDescent="0.3">
      <c r="B607" s="32"/>
    </row>
    <row r="608" spans="2:2" ht="14.25" customHeight="1" x14ac:dyDescent="0.3">
      <c r="B608" s="32"/>
    </row>
    <row r="609" spans="2:2" ht="14.25" customHeight="1" x14ac:dyDescent="0.3">
      <c r="B609" s="32"/>
    </row>
    <row r="610" spans="2:2" ht="14.25" customHeight="1" x14ac:dyDescent="0.3">
      <c r="B610" s="32"/>
    </row>
    <row r="611" spans="2:2" ht="14.25" customHeight="1" x14ac:dyDescent="0.3">
      <c r="B611" s="32"/>
    </row>
    <row r="612" spans="2:2" ht="14.25" customHeight="1" x14ac:dyDescent="0.3">
      <c r="B612" s="32"/>
    </row>
    <row r="613" spans="2:2" ht="14.25" customHeight="1" x14ac:dyDescent="0.3">
      <c r="B613" s="32"/>
    </row>
    <row r="614" spans="2:2" ht="14.25" customHeight="1" x14ac:dyDescent="0.3">
      <c r="B614" s="32"/>
    </row>
    <row r="615" spans="2:2" ht="14.25" customHeight="1" x14ac:dyDescent="0.3">
      <c r="B615" s="32"/>
    </row>
    <row r="616" spans="2:2" ht="14.25" customHeight="1" x14ac:dyDescent="0.3">
      <c r="B616" s="32"/>
    </row>
    <row r="617" spans="2:2" ht="14.25" customHeight="1" x14ac:dyDescent="0.3">
      <c r="B617" s="32"/>
    </row>
    <row r="618" spans="2:2" ht="14.25" customHeight="1" x14ac:dyDescent="0.3">
      <c r="B618" s="32"/>
    </row>
    <row r="619" spans="2:2" ht="14.25" customHeight="1" x14ac:dyDescent="0.3">
      <c r="B619" s="32"/>
    </row>
    <row r="620" spans="2:2" ht="14.25" customHeight="1" x14ac:dyDescent="0.3">
      <c r="B620" s="32"/>
    </row>
    <row r="621" spans="2:2" ht="14.25" customHeight="1" x14ac:dyDescent="0.3">
      <c r="B621" s="32"/>
    </row>
    <row r="622" spans="2:2" ht="14.25" customHeight="1" x14ac:dyDescent="0.3">
      <c r="B622" s="32"/>
    </row>
    <row r="623" spans="2:2" ht="14.25" customHeight="1" x14ac:dyDescent="0.3">
      <c r="B623" s="32"/>
    </row>
    <row r="624" spans="2:2" ht="14.25" customHeight="1" x14ac:dyDescent="0.3">
      <c r="B624" s="32"/>
    </row>
    <row r="625" spans="2:2" ht="14.25" customHeight="1" x14ac:dyDescent="0.3">
      <c r="B625" s="32"/>
    </row>
    <row r="626" spans="2:2" ht="14.25" customHeight="1" x14ac:dyDescent="0.3">
      <c r="B626" s="32"/>
    </row>
    <row r="627" spans="2:2" ht="14.25" customHeight="1" x14ac:dyDescent="0.3">
      <c r="B627" s="32"/>
    </row>
    <row r="628" spans="2:2" ht="14.25" customHeight="1" x14ac:dyDescent="0.3">
      <c r="B628" s="32"/>
    </row>
    <row r="629" spans="2:2" ht="14.25" customHeight="1" x14ac:dyDescent="0.3">
      <c r="B629" s="32"/>
    </row>
    <row r="630" spans="2:2" ht="14.25" customHeight="1" x14ac:dyDescent="0.3">
      <c r="B630" s="32"/>
    </row>
    <row r="631" spans="2:2" ht="14.25" customHeight="1" x14ac:dyDescent="0.3">
      <c r="B631" s="32"/>
    </row>
    <row r="632" spans="2:2" ht="14.25" customHeight="1" x14ac:dyDescent="0.3">
      <c r="B632" s="32"/>
    </row>
    <row r="633" spans="2:2" ht="14.25" customHeight="1" x14ac:dyDescent="0.3">
      <c r="B633" s="32"/>
    </row>
    <row r="634" spans="2:2" ht="14.25" customHeight="1" x14ac:dyDescent="0.3">
      <c r="B634" s="32"/>
    </row>
    <row r="635" spans="2:2" ht="14.25" customHeight="1" x14ac:dyDescent="0.3">
      <c r="B635" s="32"/>
    </row>
    <row r="636" spans="2:2" ht="14.25" customHeight="1" x14ac:dyDescent="0.3">
      <c r="B636" s="32"/>
    </row>
    <row r="637" spans="2:2" ht="14.25" customHeight="1" x14ac:dyDescent="0.3">
      <c r="B637" s="32"/>
    </row>
    <row r="638" spans="2:2" ht="14.25" customHeight="1" x14ac:dyDescent="0.3">
      <c r="B638" s="32"/>
    </row>
    <row r="639" spans="2:2" ht="14.25" customHeight="1" x14ac:dyDescent="0.3">
      <c r="B639" s="32"/>
    </row>
    <row r="640" spans="2:2" ht="14.25" customHeight="1" x14ac:dyDescent="0.3">
      <c r="B640" s="32"/>
    </row>
    <row r="641" spans="2:2" ht="14.25" customHeight="1" x14ac:dyDescent="0.3">
      <c r="B641" s="32"/>
    </row>
    <row r="642" spans="2:2" ht="14.25" customHeight="1" x14ac:dyDescent="0.3">
      <c r="B642" s="32"/>
    </row>
    <row r="643" spans="2:2" ht="14.25" customHeight="1" x14ac:dyDescent="0.3">
      <c r="B643" s="32"/>
    </row>
    <row r="644" spans="2:2" ht="14.25" customHeight="1" x14ac:dyDescent="0.3">
      <c r="B644" s="32"/>
    </row>
    <row r="645" spans="2:2" ht="14.25" customHeight="1" x14ac:dyDescent="0.3">
      <c r="B645" s="32"/>
    </row>
    <row r="646" spans="2:2" ht="14.25" customHeight="1" x14ac:dyDescent="0.3">
      <c r="B646" s="32"/>
    </row>
    <row r="647" spans="2:2" ht="14.25" customHeight="1" x14ac:dyDescent="0.3">
      <c r="B647" s="32"/>
    </row>
    <row r="648" spans="2:2" ht="14.25" customHeight="1" x14ac:dyDescent="0.3">
      <c r="B648" s="32"/>
    </row>
    <row r="649" spans="2:2" ht="14.25" customHeight="1" x14ac:dyDescent="0.3">
      <c r="B649" s="32"/>
    </row>
    <row r="650" spans="2:2" ht="14.25" customHeight="1" x14ac:dyDescent="0.3">
      <c r="B650" s="32"/>
    </row>
    <row r="651" spans="2:2" ht="14.25" customHeight="1" x14ac:dyDescent="0.3">
      <c r="B651" s="32"/>
    </row>
    <row r="652" spans="2:2" ht="14.25" customHeight="1" x14ac:dyDescent="0.3">
      <c r="B652" s="32"/>
    </row>
    <row r="653" spans="2:2" ht="14.25" customHeight="1" x14ac:dyDescent="0.3">
      <c r="B653" s="32"/>
    </row>
    <row r="654" spans="2:2" ht="14.25" customHeight="1" x14ac:dyDescent="0.3">
      <c r="B654" s="32"/>
    </row>
    <row r="655" spans="2:2" ht="14.25" customHeight="1" x14ac:dyDescent="0.3">
      <c r="B655" s="32"/>
    </row>
    <row r="656" spans="2:2" ht="14.25" customHeight="1" x14ac:dyDescent="0.3">
      <c r="B656" s="32"/>
    </row>
    <row r="657" spans="2:2" ht="14.25" customHeight="1" x14ac:dyDescent="0.3">
      <c r="B657" s="32"/>
    </row>
    <row r="658" spans="2:2" ht="14.25" customHeight="1" x14ac:dyDescent="0.3">
      <c r="B658" s="32"/>
    </row>
    <row r="659" spans="2:2" ht="14.25" customHeight="1" x14ac:dyDescent="0.3">
      <c r="B659" s="32"/>
    </row>
    <row r="660" spans="2:2" ht="14.25" customHeight="1" x14ac:dyDescent="0.3">
      <c r="B660" s="32"/>
    </row>
    <row r="661" spans="2:2" ht="14.25" customHeight="1" x14ac:dyDescent="0.3">
      <c r="B661" s="32"/>
    </row>
    <row r="662" spans="2:2" ht="14.25" customHeight="1" x14ac:dyDescent="0.3">
      <c r="B662" s="32"/>
    </row>
    <row r="663" spans="2:2" ht="14.25" customHeight="1" x14ac:dyDescent="0.3">
      <c r="B663" s="32"/>
    </row>
    <row r="664" spans="2:2" ht="14.25" customHeight="1" x14ac:dyDescent="0.3">
      <c r="B664" s="32"/>
    </row>
    <row r="665" spans="2:2" ht="14.25" customHeight="1" x14ac:dyDescent="0.3">
      <c r="B665" s="32"/>
    </row>
    <row r="666" spans="2:2" ht="14.25" customHeight="1" x14ac:dyDescent="0.3">
      <c r="B666" s="32"/>
    </row>
    <row r="667" spans="2:2" ht="14.25" customHeight="1" x14ac:dyDescent="0.3">
      <c r="B667" s="32"/>
    </row>
    <row r="668" spans="2:2" ht="14.25" customHeight="1" x14ac:dyDescent="0.3">
      <c r="B668" s="32"/>
    </row>
    <row r="669" spans="2:2" ht="14.25" customHeight="1" x14ac:dyDescent="0.3">
      <c r="B669" s="32"/>
    </row>
    <row r="670" spans="2:2" ht="14.25" customHeight="1" x14ac:dyDescent="0.3">
      <c r="B670" s="32"/>
    </row>
    <row r="671" spans="2:2" ht="14.25" customHeight="1" x14ac:dyDescent="0.3">
      <c r="B671" s="32"/>
    </row>
    <row r="672" spans="2:2" ht="14.25" customHeight="1" x14ac:dyDescent="0.3">
      <c r="B672" s="32"/>
    </row>
    <row r="673" spans="2:2" ht="14.25" customHeight="1" x14ac:dyDescent="0.3">
      <c r="B673" s="32"/>
    </row>
    <row r="674" spans="2:2" ht="14.25" customHeight="1" x14ac:dyDescent="0.3">
      <c r="B674" s="32"/>
    </row>
    <row r="675" spans="2:2" ht="14.25" customHeight="1" x14ac:dyDescent="0.3">
      <c r="B675" s="32"/>
    </row>
    <row r="676" spans="2:2" ht="14.25" customHeight="1" x14ac:dyDescent="0.3">
      <c r="B676" s="32"/>
    </row>
    <row r="677" spans="2:2" ht="14.25" customHeight="1" x14ac:dyDescent="0.3">
      <c r="B677" s="32"/>
    </row>
    <row r="678" spans="2:2" ht="14.25" customHeight="1" x14ac:dyDescent="0.3">
      <c r="B678" s="32"/>
    </row>
    <row r="679" spans="2:2" ht="14.25" customHeight="1" x14ac:dyDescent="0.3">
      <c r="B679" s="32"/>
    </row>
    <row r="680" spans="2:2" ht="14.25" customHeight="1" x14ac:dyDescent="0.3">
      <c r="B680" s="32"/>
    </row>
    <row r="681" spans="2:2" ht="14.25" customHeight="1" x14ac:dyDescent="0.3">
      <c r="B681" s="32"/>
    </row>
    <row r="682" spans="2:2" ht="14.25" customHeight="1" x14ac:dyDescent="0.3">
      <c r="B682" s="32"/>
    </row>
    <row r="683" spans="2:2" ht="14.25" customHeight="1" x14ac:dyDescent="0.3">
      <c r="B683" s="32"/>
    </row>
    <row r="684" spans="2:2" ht="14.25" customHeight="1" x14ac:dyDescent="0.3">
      <c r="B684" s="32"/>
    </row>
    <row r="685" spans="2:2" ht="14.25" customHeight="1" x14ac:dyDescent="0.3">
      <c r="B685" s="32"/>
    </row>
    <row r="686" spans="2:2" ht="14.25" customHeight="1" x14ac:dyDescent="0.3">
      <c r="B686" s="32"/>
    </row>
    <row r="687" spans="2:2" ht="14.25" customHeight="1" x14ac:dyDescent="0.3">
      <c r="B687" s="32"/>
    </row>
    <row r="688" spans="2:2" ht="14.25" customHeight="1" x14ac:dyDescent="0.3">
      <c r="B688" s="32"/>
    </row>
    <row r="689" spans="2:2" ht="14.25" customHeight="1" x14ac:dyDescent="0.3">
      <c r="B689" s="32"/>
    </row>
    <row r="690" spans="2:2" ht="14.25" customHeight="1" x14ac:dyDescent="0.3">
      <c r="B690" s="32"/>
    </row>
    <row r="691" spans="2:2" ht="14.25" customHeight="1" x14ac:dyDescent="0.3">
      <c r="B691" s="32"/>
    </row>
    <row r="692" spans="2:2" ht="14.25" customHeight="1" x14ac:dyDescent="0.3">
      <c r="B692" s="32"/>
    </row>
    <row r="693" spans="2:2" ht="14.25" customHeight="1" x14ac:dyDescent="0.3">
      <c r="B693" s="32"/>
    </row>
    <row r="694" spans="2:2" ht="14.25" customHeight="1" x14ac:dyDescent="0.3">
      <c r="B694" s="32"/>
    </row>
    <row r="695" spans="2:2" ht="14.25" customHeight="1" x14ac:dyDescent="0.3">
      <c r="B695" s="32"/>
    </row>
    <row r="696" spans="2:2" ht="14.25" customHeight="1" x14ac:dyDescent="0.3">
      <c r="B696" s="32"/>
    </row>
    <row r="697" spans="2:2" ht="14.25" customHeight="1" x14ac:dyDescent="0.3">
      <c r="B697" s="32"/>
    </row>
    <row r="698" spans="2:2" ht="14.25" customHeight="1" x14ac:dyDescent="0.3">
      <c r="B698" s="32"/>
    </row>
    <row r="699" spans="2:2" ht="14.25" customHeight="1" x14ac:dyDescent="0.3">
      <c r="B699" s="32"/>
    </row>
    <row r="700" spans="2:2" ht="14.25" customHeight="1" x14ac:dyDescent="0.3">
      <c r="B700" s="32"/>
    </row>
    <row r="701" spans="2:2" ht="14.25" customHeight="1" x14ac:dyDescent="0.3">
      <c r="B701" s="32"/>
    </row>
    <row r="702" spans="2:2" ht="14.25" customHeight="1" x14ac:dyDescent="0.3">
      <c r="B702" s="32"/>
    </row>
    <row r="703" spans="2:2" ht="14.25" customHeight="1" x14ac:dyDescent="0.3">
      <c r="B703" s="32"/>
    </row>
    <row r="704" spans="2:2" ht="14.25" customHeight="1" x14ac:dyDescent="0.3">
      <c r="B704" s="32"/>
    </row>
    <row r="705" spans="2:2" ht="14.25" customHeight="1" x14ac:dyDescent="0.3">
      <c r="B705" s="32"/>
    </row>
    <row r="706" spans="2:2" ht="14.25" customHeight="1" x14ac:dyDescent="0.3">
      <c r="B706" s="32"/>
    </row>
    <row r="707" spans="2:2" ht="14.25" customHeight="1" x14ac:dyDescent="0.3">
      <c r="B707" s="32"/>
    </row>
    <row r="708" spans="2:2" ht="14.25" customHeight="1" x14ac:dyDescent="0.3">
      <c r="B708" s="32"/>
    </row>
    <row r="709" spans="2:2" ht="14.25" customHeight="1" x14ac:dyDescent="0.3">
      <c r="B709" s="32"/>
    </row>
    <row r="710" spans="2:2" ht="14.25" customHeight="1" x14ac:dyDescent="0.3">
      <c r="B710" s="32"/>
    </row>
    <row r="711" spans="2:2" ht="14.25" customHeight="1" x14ac:dyDescent="0.3">
      <c r="B711" s="32"/>
    </row>
    <row r="712" spans="2:2" ht="14.25" customHeight="1" x14ac:dyDescent="0.3">
      <c r="B712" s="32"/>
    </row>
    <row r="713" spans="2:2" ht="14.25" customHeight="1" x14ac:dyDescent="0.3">
      <c r="B713" s="32"/>
    </row>
    <row r="714" spans="2:2" ht="14.25" customHeight="1" x14ac:dyDescent="0.3">
      <c r="B714" s="32"/>
    </row>
    <row r="715" spans="2:2" ht="14.25" customHeight="1" x14ac:dyDescent="0.3">
      <c r="B715" s="32"/>
    </row>
    <row r="716" spans="2:2" ht="14.25" customHeight="1" x14ac:dyDescent="0.3">
      <c r="B716" s="32"/>
    </row>
    <row r="717" spans="2:2" ht="14.25" customHeight="1" x14ac:dyDescent="0.3">
      <c r="B717" s="32"/>
    </row>
    <row r="718" spans="2:2" ht="14.25" customHeight="1" x14ac:dyDescent="0.3">
      <c r="B718" s="32"/>
    </row>
    <row r="719" spans="2:2" ht="14.25" customHeight="1" x14ac:dyDescent="0.3">
      <c r="B719" s="32"/>
    </row>
    <row r="720" spans="2:2" ht="14.25" customHeight="1" x14ac:dyDescent="0.3">
      <c r="B720" s="32"/>
    </row>
    <row r="721" spans="2:2" ht="14.25" customHeight="1" x14ac:dyDescent="0.3">
      <c r="B721" s="32"/>
    </row>
    <row r="722" spans="2:2" ht="14.25" customHeight="1" x14ac:dyDescent="0.3">
      <c r="B722" s="32"/>
    </row>
    <row r="723" spans="2:2" ht="14.25" customHeight="1" x14ac:dyDescent="0.3">
      <c r="B723" s="32"/>
    </row>
    <row r="724" spans="2:2" ht="14.25" customHeight="1" x14ac:dyDescent="0.3">
      <c r="B724" s="32"/>
    </row>
    <row r="725" spans="2:2" ht="14.25" customHeight="1" x14ac:dyDescent="0.3">
      <c r="B725" s="32"/>
    </row>
    <row r="726" spans="2:2" ht="14.25" customHeight="1" x14ac:dyDescent="0.3">
      <c r="B726" s="32"/>
    </row>
    <row r="727" spans="2:2" ht="14.25" customHeight="1" x14ac:dyDescent="0.3">
      <c r="B727" s="32"/>
    </row>
    <row r="728" spans="2:2" ht="14.25" customHeight="1" x14ac:dyDescent="0.3">
      <c r="B728" s="32"/>
    </row>
    <row r="729" spans="2:2" ht="14.25" customHeight="1" x14ac:dyDescent="0.3">
      <c r="B729" s="32"/>
    </row>
    <row r="730" spans="2:2" ht="14.25" customHeight="1" x14ac:dyDescent="0.3">
      <c r="B730" s="32"/>
    </row>
    <row r="731" spans="2:2" ht="14.25" customHeight="1" x14ac:dyDescent="0.3">
      <c r="B731" s="32"/>
    </row>
    <row r="732" spans="2:2" ht="14.25" customHeight="1" x14ac:dyDescent="0.3">
      <c r="B732" s="32"/>
    </row>
    <row r="733" spans="2:2" ht="14.25" customHeight="1" x14ac:dyDescent="0.3">
      <c r="B733" s="32"/>
    </row>
    <row r="734" spans="2:2" ht="14.25" customHeight="1" x14ac:dyDescent="0.3">
      <c r="B734" s="32"/>
    </row>
    <row r="735" spans="2:2" ht="14.25" customHeight="1" x14ac:dyDescent="0.3">
      <c r="B735" s="32"/>
    </row>
    <row r="736" spans="2:2" ht="14.25" customHeight="1" x14ac:dyDescent="0.3">
      <c r="B736" s="32"/>
    </row>
    <row r="737" spans="2:2" ht="14.25" customHeight="1" x14ac:dyDescent="0.3">
      <c r="B737" s="32"/>
    </row>
    <row r="738" spans="2:2" ht="14.25" customHeight="1" x14ac:dyDescent="0.3">
      <c r="B738" s="32"/>
    </row>
    <row r="739" spans="2:2" ht="14.25" customHeight="1" x14ac:dyDescent="0.3">
      <c r="B739" s="32"/>
    </row>
    <row r="740" spans="2:2" ht="14.25" customHeight="1" x14ac:dyDescent="0.3">
      <c r="B740" s="32"/>
    </row>
    <row r="741" spans="2:2" ht="14.25" customHeight="1" x14ac:dyDescent="0.3">
      <c r="B741" s="32"/>
    </row>
    <row r="742" spans="2:2" ht="14.25" customHeight="1" x14ac:dyDescent="0.3">
      <c r="B742" s="32"/>
    </row>
    <row r="743" spans="2:2" ht="14.25" customHeight="1" x14ac:dyDescent="0.3">
      <c r="B743" s="32"/>
    </row>
    <row r="744" spans="2:2" ht="14.25" customHeight="1" x14ac:dyDescent="0.3">
      <c r="B744" s="32"/>
    </row>
    <row r="745" spans="2:2" ht="14.25" customHeight="1" x14ac:dyDescent="0.3">
      <c r="B745" s="32"/>
    </row>
    <row r="746" spans="2:2" ht="14.25" customHeight="1" x14ac:dyDescent="0.3">
      <c r="B746" s="32"/>
    </row>
    <row r="747" spans="2:2" ht="14.25" customHeight="1" x14ac:dyDescent="0.3">
      <c r="B747" s="32"/>
    </row>
    <row r="748" spans="2:2" ht="14.25" customHeight="1" x14ac:dyDescent="0.3">
      <c r="B748" s="32"/>
    </row>
    <row r="749" spans="2:2" ht="14.25" customHeight="1" x14ac:dyDescent="0.3">
      <c r="B749" s="32"/>
    </row>
    <row r="750" spans="2:2" ht="14.25" customHeight="1" x14ac:dyDescent="0.3">
      <c r="B750" s="32"/>
    </row>
    <row r="751" spans="2:2" ht="14.25" customHeight="1" x14ac:dyDescent="0.3">
      <c r="B751" s="32"/>
    </row>
    <row r="752" spans="2:2" ht="14.25" customHeight="1" x14ac:dyDescent="0.3">
      <c r="B752" s="32"/>
    </row>
    <row r="753" spans="2:2" ht="14.25" customHeight="1" x14ac:dyDescent="0.3">
      <c r="B753" s="32"/>
    </row>
    <row r="754" spans="2:2" ht="14.25" customHeight="1" x14ac:dyDescent="0.3">
      <c r="B754" s="32"/>
    </row>
    <row r="755" spans="2:2" ht="14.25" customHeight="1" x14ac:dyDescent="0.3">
      <c r="B755" s="32"/>
    </row>
    <row r="756" spans="2:2" ht="14.25" customHeight="1" x14ac:dyDescent="0.3">
      <c r="B756" s="32"/>
    </row>
    <row r="757" spans="2:2" ht="14.25" customHeight="1" x14ac:dyDescent="0.3">
      <c r="B757" s="32"/>
    </row>
    <row r="758" spans="2:2" ht="14.25" customHeight="1" x14ac:dyDescent="0.3">
      <c r="B758" s="32"/>
    </row>
    <row r="759" spans="2:2" ht="14.25" customHeight="1" x14ac:dyDescent="0.3">
      <c r="B759" s="32"/>
    </row>
    <row r="760" spans="2:2" ht="14.25" customHeight="1" x14ac:dyDescent="0.3">
      <c r="B760" s="32"/>
    </row>
    <row r="761" spans="2:2" ht="14.25" customHeight="1" x14ac:dyDescent="0.3">
      <c r="B761" s="32"/>
    </row>
    <row r="762" spans="2:2" ht="14.25" customHeight="1" x14ac:dyDescent="0.3">
      <c r="B762" s="32"/>
    </row>
    <row r="763" spans="2:2" ht="14.25" customHeight="1" x14ac:dyDescent="0.3">
      <c r="B763" s="32"/>
    </row>
    <row r="764" spans="2:2" ht="14.25" customHeight="1" x14ac:dyDescent="0.3">
      <c r="B764" s="32"/>
    </row>
    <row r="765" spans="2:2" ht="14.25" customHeight="1" x14ac:dyDescent="0.3">
      <c r="B765" s="32"/>
    </row>
    <row r="766" spans="2:2" ht="14.25" customHeight="1" x14ac:dyDescent="0.3">
      <c r="B766" s="32"/>
    </row>
    <row r="767" spans="2:2" ht="14.25" customHeight="1" x14ac:dyDescent="0.3">
      <c r="B767" s="32"/>
    </row>
    <row r="768" spans="2:2" ht="14.25" customHeight="1" x14ac:dyDescent="0.3">
      <c r="B768" s="32"/>
    </row>
    <row r="769" spans="2:2" ht="14.25" customHeight="1" x14ac:dyDescent="0.3">
      <c r="B769" s="32"/>
    </row>
    <row r="770" spans="2:2" ht="14.25" customHeight="1" x14ac:dyDescent="0.3">
      <c r="B770" s="32"/>
    </row>
    <row r="771" spans="2:2" ht="14.25" customHeight="1" x14ac:dyDescent="0.3">
      <c r="B771" s="32"/>
    </row>
    <row r="772" spans="2:2" ht="14.25" customHeight="1" x14ac:dyDescent="0.3">
      <c r="B772" s="32"/>
    </row>
    <row r="773" spans="2:2" ht="14.25" customHeight="1" x14ac:dyDescent="0.3">
      <c r="B773" s="32"/>
    </row>
    <row r="774" spans="2:2" ht="14.25" customHeight="1" x14ac:dyDescent="0.3">
      <c r="B774" s="32"/>
    </row>
    <row r="775" spans="2:2" ht="14.25" customHeight="1" x14ac:dyDescent="0.3">
      <c r="B775" s="32"/>
    </row>
    <row r="776" spans="2:2" ht="14.25" customHeight="1" x14ac:dyDescent="0.3">
      <c r="B776" s="32"/>
    </row>
    <row r="777" spans="2:2" ht="14.25" customHeight="1" x14ac:dyDescent="0.3">
      <c r="B777" s="32"/>
    </row>
    <row r="778" spans="2:2" ht="14.25" customHeight="1" x14ac:dyDescent="0.3">
      <c r="B778" s="32"/>
    </row>
    <row r="779" spans="2:2" ht="14.25" customHeight="1" x14ac:dyDescent="0.3">
      <c r="B779" s="32"/>
    </row>
    <row r="780" spans="2:2" ht="14.25" customHeight="1" x14ac:dyDescent="0.3">
      <c r="B780" s="32"/>
    </row>
    <row r="781" spans="2:2" ht="14.25" customHeight="1" x14ac:dyDescent="0.3">
      <c r="B781" s="32"/>
    </row>
    <row r="782" spans="2:2" ht="14.25" customHeight="1" x14ac:dyDescent="0.3">
      <c r="B782" s="32"/>
    </row>
    <row r="783" spans="2:2" ht="14.25" customHeight="1" x14ac:dyDescent="0.3">
      <c r="B783" s="32"/>
    </row>
    <row r="784" spans="2:2" ht="14.25" customHeight="1" x14ac:dyDescent="0.3">
      <c r="B784" s="32"/>
    </row>
    <row r="785" spans="2:2" ht="14.25" customHeight="1" x14ac:dyDescent="0.3">
      <c r="B785" s="32"/>
    </row>
    <row r="786" spans="2:2" ht="14.25" customHeight="1" x14ac:dyDescent="0.3">
      <c r="B786" s="32"/>
    </row>
    <row r="787" spans="2:2" ht="14.25" customHeight="1" x14ac:dyDescent="0.3">
      <c r="B787" s="32"/>
    </row>
    <row r="788" spans="2:2" ht="14.25" customHeight="1" x14ac:dyDescent="0.3">
      <c r="B788" s="32"/>
    </row>
    <row r="789" spans="2:2" ht="14.25" customHeight="1" x14ac:dyDescent="0.3">
      <c r="B789" s="32"/>
    </row>
    <row r="790" spans="2:2" ht="14.25" customHeight="1" x14ac:dyDescent="0.3">
      <c r="B790" s="32"/>
    </row>
    <row r="791" spans="2:2" ht="14.25" customHeight="1" x14ac:dyDescent="0.3">
      <c r="B791" s="32"/>
    </row>
    <row r="792" spans="2:2" ht="14.25" customHeight="1" x14ac:dyDescent="0.3">
      <c r="B792" s="32"/>
    </row>
    <row r="793" spans="2:2" ht="14.25" customHeight="1" x14ac:dyDescent="0.3">
      <c r="B793" s="32"/>
    </row>
    <row r="794" spans="2:2" ht="14.25" customHeight="1" x14ac:dyDescent="0.3">
      <c r="B794" s="32"/>
    </row>
    <row r="795" spans="2:2" ht="14.25" customHeight="1" x14ac:dyDescent="0.3">
      <c r="B795" s="32"/>
    </row>
    <row r="796" spans="2:2" ht="14.25" customHeight="1" x14ac:dyDescent="0.3">
      <c r="B796" s="32"/>
    </row>
    <row r="797" spans="2:2" ht="14.25" customHeight="1" x14ac:dyDescent="0.3">
      <c r="B797" s="32"/>
    </row>
    <row r="798" spans="2:2" ht="14.25" customHeight="1" x14ac:dyDescent="0.3">
      <c r="B798" s="32"/>
    </row>
    <row r="799" spans="2:2" ht="14.25" customHeight="1" x14ac:dyDescent="0.3">
      <c r="B799" s="32"/>
    </row>
    <row r="800" spans="2:2" ht="14.25" customHeight="1" x14ac:dyDescent="0.3">
      <c r="B800" s="32"/>
    </row>
    <row r="801" spans="2:2" ht="14.25" customHeight="1" x14ac:dyDescent="0.3">
      <c r="B801" s="32"/>
    </row>
    <row r="802" spans="2:2" ht="14.25" customHeight="1" x14ac:dyDescent="0.3">
      <c r="B802" s="32"/>
    </row>
    <row r="803" spans="2:2" ht="14.25" customHeight="1" x14ac:dyDescent="0.3">
      <c r="B803" s="32"/>
    </row>
    <row r="804" spans="2:2" ht="14.25" customHeight="1" x14ac:dyDescent="0.3">
      <c r="B804" s="32"/>
    </row>
    <row r="805" spans="2:2" ht="14.25" customHeight="1" x14ac:dyDescent="0.3">
      <c r="B805" s="32"/>
    </row>
    <row r="806" spans="2:2" ht="14.25" customHeight="1" x14ac:dyDescent="0.3">
      <c r="B806" s="32"/>
    </row>
    <row r="807" spans="2:2" ht="14.25" customHeight="1" x14ac:dyDescent="0.3">
      <c r="B807" s="32"/>
    </row>
    <row r="808" spans="2:2" ht="14.25" customHeight="1" x14ac:dyDescent="0.3">
      <c r="B808" s="32"/>
    </row>
    <row r="809" spans="2:2" ht="14.25" customHeight="1" x14ac:dyDescent="0.3">
      <c r="B809" s="32"/>
    </row>
    <row r="810" spans="2:2" ht="14.25" customHeight="1" x14ac:dyDescent="0.3">
      <c r="B810" s="32"/>
    </row>
    <row r="811" spans="2:2" ht="14.25" customHeight="1" x14ac:dyDescent="0.3">
      <c r="B811" s="32"/>
    </row>
    <row r="812" spans="2:2" ht="14.25" customHeight="1" x14ac:dyDescent="0.3">
      <c r="B812" s="32"/>
    </row>
    <row r="813" spans="2:2" ht="14.25" customHeight="1" x14ac:dyDescent="0.3">
      <c r="B813" s="32"/>
    </row>
    <row r="814" spans="2:2" ht="14.25" customHeight="1" x14ac:dyDescent="0.3">
      <c r="B814" s="32"/>
    </row>
    <row r="815" spans="2:2" ht="14.25" customHeight="1" x14ac:dyDescent="0.3">
      <c r="B815" s="32"/>
    </row>
    <row r="816" spans="2:2" ht="14.25" customHeight="1" x14ac:dyDescent="0.3">
      <c r="B816" s="32"/>
    </row>
    <row r="817" spans="2:2" ht="14.25" customHeight="1" x14ac:dyDescent="0.3">
      <c r="B817" s="32"/>
    </row>
    <row r="818" spans="2:2" ht="14.25" customHeight="1" x14ac:dyDescent="0.3">
      <c r="B818" s="32"/>
    </row>
    <row r="819" spans="2:2" ht="14.25" customHeight="1" x14ac:dyDescent="0.3">
      <c r="B819" s="32"/>
    </row>
    <row r="820" spans="2:2" ht="14.25" customHeight="1" x14ac:dyDescent="0.3">
      <c r="B820" s="32"/>
    </row>
    <row r="821" spans="2:2" ht="14.25" customHeight="1" x14ac:dyDescent="0.3">
      <c r="B821" s="32"/>
    </row>
    <row r="822" spans="2:2" ht="14.25" customHeight="1" x14ac:dyDescent="0.3">
      <c r="B822" s="32"/>
    </row>
    <row r="823" spans="2:2" ht="14.25" customHeight="1" x14ac:dyDescent="0.3">
      <c r="B823" s="32"/>
    </row>
    <row r="824" spans="2:2" ht="14.25" customHeight="1" x14ac:dyDescent="0.3">
      <c r="B824" s="32"/>
    </row>
    <row r="825" spans="2:2" ht="14.25" customHeight="1" x14ac:dyDescent="0.3">
      <c r="B825" s="32"/>
    </row>
    <row r="826" spans="2:2" ht="14.25" customHeight="1" x14ac:dyDescent="0.3">
      <c r="B826" s="32"/>
    </row>
    <row r="827" spans="2:2" ht="14.25" customHeight="1" x14ac:dyDescent="0.3">
      <c r="B827" s="32"/>
    </row>
    <row r="828" spans="2:2" ht="14.25" customHeight="1" x14ac:dyDescent="0.3">
      <c r="B828" s="32"/>
    </row>
    <row r="829" spans="2:2" ht="14.25" customHeight="1" x14ac:dyDescent="0.3">
      <c r="B829" s="32"/>
    </row>
    <row r="830" spans="2:2" ht="14.25" customHeight="1" x14ac:dyDescent="0.3">
      <c r="B830" s="32"/>
    </row>
    <row r="831" spans="2:2" ht="14.25" customHeight="1" x14ac:dyDescent="0.3">
      <c r="B831" s="32"/>
    </row>
    <row r="832" spans="2:2" ht="14.25" customHeight="1" x14ac:dyDescent="0.3">
      <c r="B832" s="32"/>
    </row>
    <row r="833" spans="2:2" ht="14.25" customHeight="1" x14ac:dyDescent="0.3">
      <c r="B833" s="32"/>
    </row>
    <row r="834" spans="2:2" ht="14.25" customHeight="1" x14ac:dyDescent="0.3">
      <c r="B834" s="32"/>
    </row>
    <row r="835" spans="2:2" ht="14.25" customHeight="1" x14ac:dyDescent="0.3">
      <c r="B835" s="32"/>
    </row>
    <row r="836" spans="2:2" ht="14.25" customHeight="1" x14ac:dyDescent="0.3">
      <c r="B836" s="32"/>
    </row>
    <row r="837" spans="2:2" ht="14.25" customHeight="1" x14ac:dyDescent="0.3">
      <c r="B837" s="32"/>
    </row>
    <row r="838" spans="2:2" ht="14.25" customHeight="1" x14ac:dyDescent="0.3">
      <c r="B838" s="32"/>
    </row>
    <row r="839" spans="2:2" ht="14.25" customHeight="1" x14ac:dyDescent="0.3">
      <c r="B839" s="32"/>
    </row>
    <row r="840" spans="2:2" ht="14.25" customHeight="1" x14ac:dyDescent="0.3">
      <c r="B840" s="32"/>
    </row>
    <row r="841" spans="2:2" ht="14.25" customHeight="1" x14ac:dyDescent="0.3">
      <c r="B841" s="32"/>
    </row>
    <row r="842" spans="2:2" ht="14.25" customHeight="1" x14ac:dyDescent="0.3">
      <c r="B842" s="32"/>
    </row>
    <row r="843" spans="2:2" ht="14.25" customHeight="1" x14ac:dyDescent="0.3">
      <c r="B843" s="32"/>
    </row>
    <row r="844" spans="2:2" ht="14.25" customHeight="1" x14ac:dyDescent="0.3">
      <c r="B844" s="32"/>
    </row>
    <row r="845" spans="2:2" ht="14.25" customHeight="1" x14ac:dyDescent="0.3">
      <c r="B845" s="32"/>
    </row>
    <row r="846" spans="2:2" ht="14.25" customHeight="1" x14ac:dyDescent="0.3">
      <c r="B846" s="32"/>
    </row>
    <row r="847" spans="2:2" ht="14.25" customHeight="1" x14ac:dyDescent="0.3">
      <c r="B847" s="32"/>
    </row>
    <row r="848" spans="2:2" ht="14.25" customHeight="1" x14ac:dyDescent="0.3">
      <c r="B848" s="32"/>
    </row>
    <row r="849" spans="2:2" ht="14.25" customHeight="1" x14ac:dyDescent="0.3">
      <c r="B849" s="32"/>
    </row>
    <row r="850" spans="2:2" ht="14.25" customHeight="1" x14ac:dyDescent="0.3">
      <c r="B850" s="32"/>
    </row>
    <row r="851" spans="2:2" ht="14.25" customHeight="1" x14ac:dyDescent="0.3">
      <c r="B851" s="32"/>
    </row>
    <row r="852" spans="2:2" ht="14.25" customHeight="1" x14ac:dyDescent="0.3">
      <c r="B852" s="32"/>
    </row>
    <row r="853" spans="2:2" ht="14.25" customHeight="1" x14ac:dyDescent="0.3">
      <c r="B853" s="32"/>
    </row>
    <row r="854" spans="2:2" ht="14.25" customHeight="1" x14ac:dyDescent="0.3">
      <c r="B854" s="32"/>
    </row>
    <row r="855" spans="2:2" ht="14.25" customHeight="1" x14ac:dyDescent="0.3">
      <c r="B855" s="32"/>
    </row>
    <row r="856" spans="2:2" ht="14.25" customHeight="1" x14ac:dyDescent="0.3">
      <c r="B856" s="32"/>
    </row>
    <row r="857" spans="2:2" ht="14.25" customHeight="1" x14ac:dyDescent="0.3">
      <c r="B857" s="32"/>
    </row>
    <row r="858" spans="2:2" ht="14.25" customHeight="1" x14ac:dyDescent="0.3">
      <c r="B858" s="32"/>
    </row>
    <row r="859" spans="2:2" ht="14.25" customHeight="1" x14ac:dyDescent="0.3">
      <c r="B859" s="32"/>
    </row>
    <row r="860" spans="2:2" ht="14.25" customHeight="1" x14ac:dyDescent="0.3">
      <c r="B860" s="32"/>
    </row>
    <row r="861" spans="2:2" ht="14.25" customHeight="1" x14ac:dyDescent="0.3">
      <c r="B861" s="32"/>
    </row>
    <row r="862" spans="2:2" ht="14.25" customHeight="1" x14ac:dyDescent="0.3">
      <c r="B862" s="32"/>
    </row>
    <row r="863" spans="2:2" ht="14.25" customHeight="1" x14ac:dyDescent="0.3">
      <c r="B863" s="32"/>
    </row>
    <row r="864" spans="2:2" ht="14.25" customHeight="1" x14ac:dyDescent="0.3">
      <c r="B864" s="32"/>
    </row>
    <row r="865" spans="2:2" ht="14.25" customHeight="1" x14ac:dyDescent="0.3">
      <c r="B865" s="32"/>
    </row>
    <row r="866" spans="2:2" ht="14.25" customHeight="1" x14ac:dyDescent="0.3">
      <c r="B866" s="32"/>
    </row>
    <row r="867" spans="2:2" ht="14.25" customHeight="1" x14ac:dyDescent="0.3">
      <c r="B867" s="32"/>
    </row>
    <row r="868" spans="2:2" ht="14.25" customHeight="1" x14ac:dyDescent="0.3">
      <c r="B868" s="32"/>
    </row>
    <row r="869" spans="2:2" ht="14.25" customHeight="1" x14ac:dyDescent="0.3">
      <c r="B869" s="32"/>
    </row>
    <row r="870" spans="2:2" ht="14.25" customHeight="1" x14ac:dyDescent="0.3">
      <c r="B870" s="32"/>
    </row>
    <row r="871" spans="2:2" ht="14.25" customHeight="1" x14ac:dyDescent="0.3">
      <c r="B871" s="32"/>
    </row>
    <row r="872" spans="2:2" ht="14.25" customHeight="1" x14ac:dyDescent="0.3">
      <c r="B872" s="32"/>
    </row>
    <row r="873" spans="2:2" ht="14.25" customHeight="1" x14ac:dyDescent="0.3">
      <c r="B873" s="32"/>
    </row>
    <row r="874" spans="2:2" ht="14.25" customHeight="1" x14ac:dyDescent="0.3">
      <c r="B874" s="32"/>
    </row>
    <row r="875" spans="2:2" ht="14.25" customHeight="1" x14ac:dyDescent="0.3">
      <c r="B875" s="32"/>
    </row>
    <row r="876" spans="2:2" ht="14.25" customHeight="1" x14ac:dyDescent="0.3">
      <c r="B876" s="32"/>
    </row>
    <row r="877" spans="2:2" ht="14.25" customHeight="1" x14ac:dyDescent="0.3">
      <c r="B877" s="32"/>
    </row>
    <row r="878" spans="2:2" ht="14.25" customHeight="1" x14ac:dyDescent="0.3">
      <c r="B878" s="32"/>
    </row>
    <row r="879" spans="2:2" ht="14.25" customHeight="1" x14ac:dyDescent="0.3">
      <c r="B879" s="32"/>
    </row>
    <row r="880" spans="2:2" ht="14.25" customHeight="1" x14ac:dyDescent="0.3">
      <c r="B880" s="32"/>
    </row>
    <row r="881" spans="2:2" ht="14.25" customHeight="1" x14ac:dyDescent="0.3">
      <c r="B881" s="32"/>
    </row>
    <row r="882" spans="2:2" ht="14.25" customHeight="1" x14ac:dyDescent="0.3">
      <c r="B882" s="32"/>
    </row>
    <row r="883" spans="2:2" ht="14.25" customHeight="1" x14ac:dyDescent="0.3">
      <c r="B883" s="32"/>
    </row>
    <row r="884" spans="2:2" ht="14.25" customHeight="1" x14ac:dyDescent="0.3">
      <c r="B884" s="32"/>
    </row>
    <row r="885" spans="2:2" ht="14.25" customHeight="1" x14ac:dyDescent="0.3">
      <c r="B885" s="32"/>
    </row>
    <row r="886" spans="2:2" ht="14.25" customHeight="1" x14ac:dyDescent="0.3">
      <c r="B886" s="32"/>
    </row>
    <row r="887" spans="2:2" ht="14.25" customHeight="1" x14ac:dyDescent="0.3">
      <c r="B887" s="32"/>
    </row>
    <row r="888" spans="2:2" ht="14.25" customHeight="1" x14ac:dyDescent="0.3">
      <c r="B888" s="32"/>
    </row>
    <row r="889" spans="2:2" ht="14.25" customHeight="1" x14ac:dyDescent="0.3">
      <c r="B889" s="32"/>
    </row>
    <row r="890" spans="2:2" ht="14.25" customHeight="1" x14ac:dyDescent="0.3">
      <c r="B890" s="32"/>
    </row>
    <row r="891" spans="2:2" ht="14.25" customHeight="1" x14ac:dyDescent="0.3">
      <c r="B891" s="32"/>
    </row>
    <row r="892" spans="2:2" ht="14.25" customHeight="1" x14ac:dyDescent="0.3">
      <c r="B892" s="32"/>
    </row>
    <row r="893" spans="2:2" ht="14.25" customHeight="1" x14ac:dyDescent="0.3">
      <c r="B893" s="32"/>
    </row>
    <row r="894" spans="2:2" ht="14.25" customHeight="1" x14ac:dyDescent="0.3">
      <c r="B894" s="32"/>
    </row>
    <row r="895" spans="2:2" ht="14.25" customHeight="1" x14ac:dyDescent="0.3">
      <c r="B895" s="32"/>
    </row>
    <row r="896" spans="2:2" ht="14.25" customHeight="1" x14ac:dyDescent="0.3">
      <c r="B896" s="32"/>
    </row>
    <row r="897" spans="2:2" ht="14.25" customHeight="1" x14ac:dyDescent="0.3">
      <c r="B897" s="32"/>
    </row>
    <row r="898" spans="2:2" ht="14.25" customHeight="1" x14ac:dyDescent="0.3">
      <c r="B898" s="32"/>
    </row>
    <row r="899" spans="2:2" ht="14.25" customHeight="1" x14ac:dyDescent="0.3">
      <c r="B899" s="32"/>
    </row>
    <row r="900" spans="2:2" ht="14.25" customHeight="1" x14ac:dyDescent="0.3">
      <c r="B900" s="32"/>
    </row>
    <row r="901" spans="2:2" ht="14.25" customHeight="1" x14ac:dyDescent="0.3">
      <c r="B901" s="32"/>
    </row>
    <row r="902" spans="2:2" ht="14.25" customHeight="1" x14ac:dyDescent="0.3">
      <c r="B902" s="32"/>
    </row>
    <row r="903" spans="2:2" ht="14.25" customHeight="1" x14ac:dyDescent="0.3">
      <c r="B903" s="32"/>
    </row>
    <row r="904" spans="2:2" ht="14.25" customHeight="1" x14ac:dyDescent="0.3">
      <c r="B904" s="32"/>
    </row>
    <row r="905" spans="2:2" ht="14.25" customHeight="1" x14ac:dyDescent="0.3">
      <c r="B905" s="32"/>
    </row>
    <row r="906" spans="2:2" ht="14.25" customHeight="1" x14ac:dyDescent="0.3">
      <c r="B906" s="32"/>
    </row>
    <row r="907" spans="2:2" ht="14.25" customHeight="1" x14ac:dyDescent="0.3">
      <c r="B907" s="32"/>
    </row>
    <row r="908" spans="2:2" ht="14.25" customHeight="1" x14ac:dyDescent="0.3">
      <c r="B908" s="32"/>
    </row>
    <row r="909" spans="2:2" ht="14.25" customHeight="1" x14ac:dyDescent="0.3">
      <c r="B909" s="32"/>
    </row>
    <row r="910" spans="2:2" ht="14.25" customHeight="1" x14ac:dyDescent="0.3">
      <c r="B910" s="32"/>
    </row>
    <row r="911" spans="2:2" ht="14.25" customHeight="1" x14ac:dyDescent="0.3">
      <c r="B911" s="32"/>
    </row>
    <row r="912" spans="2:2" ht="14.25" customHeight="1" x14ac:dyDescent="0.3">
      <c r="B912" s="32"/>
    </row>
    <row r="913" spans="2:2" ht="14.25" customHeight="1" x14ac:dyDescent="0.3">
      <c r="B913" s="32"/>
    </row>
    <row r="914" spans="2:2" ht="14.25" customHeight="1" x14ac:dyDescent="0.3">
      <c r="B914" s="32"/>
    </row>
    <row r="915" spans="2:2" ht="14.25" customHeight="1" x14ac:dyDescent="0.3">
      <c r="B915" s="32"/>
    </row>
    <row r="916" spans="2:2" ht="14.25" customHeight="1" x14ac:dyDescent="0.3">
      <c r="B916" s="32"/>
    </row>
    <row r="917" spans="2:2" ht="14.25" customHeight="1" x14ac:dyDescent="0.3">
      <c r="B917" s="32"/>
    </row>
    <row r="918" spans="2:2" ht="14.25" customHeight="1" x14ac:dyDescent="0.3">
      <c r="B918" s="32"/>
    </row>
    <row r="919" spans="2:2" ht="14.25" customHeight="1" x14ac:dyDescent="0.3">
      <c r="B919" s="32"/>
    </row>
    <row r="920" spans="2:2" ht="14.25" customHeight="1" x14ac:dyDescent="0.3">
      <c r="B920" s="32"/>
    </row>
    <row r="921" spans="2:2" ht="14.25" customHeight="1" x14ac:dyDescent="0.3">
      <c r="B921" s="32"/>
    </row>
    <row r="922" spans="2:2" ht="14.25" customHeight="1" x14ac:dyDescent="0.3">
      <c r="B922" s="32"/>
    </row>
    <row r="923" spans="2:2" ht="14.25" customHeight="1" x14ac:dyDescent="0.3">
      <c r="B923" s="32"/>
    </row>
    <row r="924" spans="2:2" ht="14.25" customHeight="1" x14ac:dyDescent="0.3">
      <c r="B924" s="32"/>
    </row>
    <row r="925" spans="2:2" ht="14.25" customHeight="1" x14ac:dyDescent="0.3">
      <c r="B925" s="32"/>
    </row>
    <row r="926" spans="2:2" ht="14.25" customHeight="1" x14ac:dyDescent="0.3">
      <c r="B926" s="32"/>
    </row>
    <row r="927" spans="2:2" ht="14.25" customHeight="1" x14ac:dyDescent="0.3">
      <c r="B927" s="32"/>
    </row>
    <row r="928" spans="2:2" ht="14.25" customHeight="1" x14ac:dyDescent="0.3">
      <c r="B928" s="32"/>
    </row>
    <row r="929" spans="2:2" ht="14.25" customHeight="1" x14ac:dyDescent="0.3">
      <c r="B929" s="32"/>
    </row>
    <row r="930" spans="2:2" ht="14.25" customHeight="1" x14ac:dyDescent="0.3">
      <c r="B930" s="32"/>
    </row>
    <row r="931" spans="2:2" ht="14.25" customHeight="1" x14ac:dyDescent="0.3">
      <c r="B931" s="32"/>
    </row>
    <row r="932" spans="2:2" ht="14.25" customHeight="1" x14ac:dyDescent="0.3">
      <c r="B932" s="32"/>
    </row>
    <row r="933" spans="2:2" ht="14.25" customHeight="1" x14ac:dyDescent="0.3">
      <c r="B933" s="32"/>
    </row>
    <row r="934" spans="2:2" ht="14.25" customHeight="1" x14ac:dyDescent="0.3">
      <c r="B934" s="32"/>
    </row>
    <row r="935" spans="2:2" ht="14.25" customHeight="1" x14ac:dyDescent="0.3">
      <c r="B935" s="32"/>
    </row>
    <row r="936" spans="2:2" ht="14.25" customHeight="1" x14ac:dyDescent="0.3">
      <c r="B936" s="32"/>
    </row>
    <row r="937" spans="2:2" ht="14.25" customHeight="1" x14ac:dyDescent="0.3">
      <c r="B937" s="32"/>
    </row>
    <row r="938" spans="2:2" ht="14.25" customHeight="1" x14ac:dyDescent="0.3">
      <c r="B938" s="32"/>
    </row>
    <row r="939" spans="2:2" ht="14.25" customHeight="1" x14ac:dyDescent="0.3">
      <c r="B939" s="32"/>
    </row>
    <row r="940" spans="2:2" ht="14.25" customHeight="1" x14ac:dyDescent="0.3">
      <c r="B940" s="32"/>
    </row>
    <row r="941" spans="2:2" ht="14.25" customHeight="1" x14ac:dyDescent="0.3">
      <c r="B941" s="32"/>
    </row>
    <row r="942" spans="2:2" ht="14.25" customHeight="1" x14ac:dyDescent="0.3">
      <c r="B942" s="32"/>
    </row>
    <row r="943" spans="2:2" ht="14.25" customHeight="1" x14ac:dyDescent="0.3">
      <c r="B943" s="32"/>
    </row>
    <row r="944" spans="2:2" ht="14.25" customHeight="1" x14ac:dyDescent="0.3">
      <c r="B944" s="32"/>
    </row>
    <row r="945" spans="2:2" ht="14.25" customHeight="1" x14ac:dyDescent="0.3">
      <c r="B945" s="32"/>
    </row>
    <row r="946" spans="2:2" ht="14.25" customHeight="1" x14ac:dyDescent="0.3">
      <c r="B946" s="32"/>
    </row>
    <row r="947" spans="2:2" ht="14.25" customHeight="1" x14ac:dyDescent="0.3">
      <c r="B947" s="32"/>
    </row>
    <row r="948" spans="2:2" ht="14.25" customHeight="1" x14ac:dyDescent="0.3">
      <c r="B948" s="32"/>
    </row>
    <row r="949" spans="2:2" ht="14.25" customHeight="1" x14ac:dyDescent="0.3">
      <c r="B949" s="32"/>
    </row>
    <row r="950" spans="2:2" ht="14.25" customHeight="1" x14ac:dyDescent="0.3">
      <c r="B950" s="32"/>
    </row>
    <row r="951" spans="2:2" ht="14.25" customHeight="1" x14ac:dyDescent="0.3">
      <c r="B951" s="32"/>
    </row>
    <row r="952" spans="2:2" ht="14.25" customHeight="1" x14ac:dyDescent="0.3">
      <c r="B952" s="32"/>
    </row>
    <row r="953" spans="2:2" ht="14.25" customHeight="1" x14ac:dyDescent="0.3">
      <c r="B953" s="32"/>
    </row>
    <row r="954" spans="2:2" ht="14.25" customHeight="1" x14ac:dyDescent="0.3">
      <c r="B954" s="32"/>
    </row>
    <row r="955" spans="2:2" ht="14.25" customHeight="1" x14ac:dyDescent="0.3">
      <c r="B955" s="32"/>
    </row>
    <row r="956" spans="2:2" ht="14.25" customHeight="1" x14ac:dyDescent="0.3">
      <c r="B956" s="32"/>
    </row>
    <row r="957" spans="2:2" ht="14.25" customHeight="1" x14ac:dyDescent="0.3">
      <c r="B957" s="32"/>
    </row>
    <row r="958" spans="2:2" ht="14.25" customHeight="1" x14ac:dyDescent="0.3">
      <c r="B958" s="32"/>
    </row>
    <row r="959" spans="2:2" ht="14.25" customHeight="1" x14ac:dyDescent="0.3">
      <c r="B959" s="32"/>
    </row>
    <row r="960" spans="2:2" ht="14.25" customHeight="1" x14ac:dyDescent="0.3">
      <c r="B960" s="32"/>
    </row>
    <row r="961" spans="2:2" ht="14.25" customHeight="1" x14ac:dyDescent="0.3">
      <c r="B961" s="32"/>
    </row>
    <row r="962" spans="2:2" ht="14.25" customHeight="1" x14ac:dyDescent="0.3">
      <c r="B962" s="32"/>
    </row>
    <row r="963" spans="2:2" ht="14.25" customHeight="1" x14ac:dyDescent="0.3">
      <c r="B963" s="32"/>
    </row>
    <row r="964" spans="2:2" ht="14.25" customHeight="1" x14ac:dyDescent="0.3">
      <c r="B964" s="32"/>
    </row>
    <row r="965" spans="2:2" ht="14.25" customHeight="1" x14ac:dyDescent="0.3">
      <c r="B965" s="32"/>
    </row>
    <row r="966" spans="2:2" ht="14.25" customHeight="1" x14ac:dyDescent="0.3">
      <c r="B966" s="32"/>
    </row>
    <row r="967" spans="2:2" ht="14.25" customHeight="1" x14ac:dyDescent="0.3">
      <c r="B967" s="32"/>
    </row>
    <row r="968" spans="2:2" ht="14.25" customHeight="1" x14ac:dyDescent="0.3">
      <c r="B968" s="32"/>
    </row>
    <row r="969" spans="2:2" ht="14.25" customHeight="1" x14ac:dyDescent="0.3">
      <c r="B969" s="32"/>
    </row>
    <row r="970" spans="2:2" ht="14.25" customHeight="1" x14ac:dyDescent="0.3">
      <c r="B970" s="32"/>
    </row>
    <row r="971" spans="2:2" ht="14.25" customHeight="1" x14ac:dyDescent="0.3">
      <c r="B971" s="32"/>
    </row>
    <row r="972" spans="2:2" ht="14.25" customHeight="1" x14ac:dyDescent="0.3">
      <c r="B972" s="32"/>
    </row>
    <row r="973" spans="2:2" ht="14.25" customHeight="1" x14ac:dyDescent="0.3">
      <c r="B973" s="32"/>
    </row>
    <row r="974" spans="2:2" ht="14.25" customHeight="1" x14ac:dyDescent="0.3">
      <c r="B974" s="32"/>
    </row>
    <row r="975" spans="2:2" ht="14.25" customHeight="1" x14ac:dyDescent="0.3">
      <c r="B975" s="32"/>
    </row>
    <row r="976" spans="2:2" ht="14.25" customHeight="1" x14ac:dyDescent="0.3">
      <c r="B976" s="32"/>
    </row>
    <row r="977" spans="2:2" ht="14.25" customHeight="1" x14ac:dyDescent="0.3">
      <c r="B977" s="32"/>
    </row>
    <row r="978" spans="2:2" ht="14.25" customHeight="1" x14ac:dyDescent="0.3">
      <c r="B978" s="32"/>
    </row>
    <row r="979" spans="2:2" ht="14.25" customHeight="1" x14ac:dyDescent="0.3">
      <c r="B979" s="32"/>
    </row>
    <row r="980" spans="2:2" ht="14.25" customHeight="1" x14ac:dyDescent="0.3">
      <c r="B980" s="32"/>
    </row>
    <row r="981" spans="2:2" ht="14.25" customHeight="1" x14ac:dyDescent="0.3">
      <c r="B981" s="32"/>
    </row>
    <row r="982" spans="2:2" ht="14.25" customHeight="1" x14ac:dyDescent="0.3">
      <c r="B982" s="32"/>
    </row>
    <row r="983" spans="2:2" ht="14.25" customHeight="1" x14ac:dyDescent="0.3">
      <c r="B983" s="32"/>
    </row>
    <row r="984" spans="2:2" ht="14.25" customHeight="1" x14ac:dyDescent="0.3">
      <c r="B984" s="32"/>
    </row>
    <row r="985" spans="2:2" ht="14.25" customHeight="1" x14ac:dyDescent="0.3">
      <c r="B985" s="32"/>
    </row>
    <row r="986" spans="2:2" ht="14.25" customHeight="1" x14ac:dyDescent="0.3">
      <c r="B986" s="32"/>
    </row>
    <row r="987" spans="2:2" ht="14.25" customHeight="1" x14ac:dyDescent="0.3">
      <c r="B987" s="32"/>
    </row>
    <row r="988" spans="2:2" ht="14.25" customHeight="1" x14ac:dyDescent="0.3">
      <c r="B988" s="32"/>
    </row>
    <row r="989" spans="2:2" ht="14.25" customHeight="1" x14ac:dyDescent="0.3">
      <c r="B989" s="32"/>
    </row>
    <row r="990" spans="2:2" ht="14.25" customHeight="1" x14ac:dyDescent="0.3">
      <c r="B990" s="32"/>
    </row>
    <row r="991" spans="2:2" ht="14.25" customHeight="1" x14ac:dyDescent="0.3">
      <c r="B991" s="32"/>
    </row>
    <row r="992" spans="2:2" ht="14.25" customHeight="1" x14ac:dyDescent="0.3">
      <c r="B992" s="32"/>
    </row>
    <row r="993" spans="2:2" ht="14.25" customHeight="1" x14ac:dyDescent="0.3">
      <c r="B993" s="32"/>
    </row>
    <row r="994" spans="2:2" ht="14.25" customHeight="1" x14ac:dyDescent="0.3">
      <c r="B994" s="32"/>
    </row>
    <row r="995" spans="2:2" ht="14.25" customHeight="1" x14ac:dyDescent="0.3">
      <c r="B995" s="32"/>
    </row>
    <row r="996" spans="2:2" ht="14.25" customHeight="1" x14ac:dyDescent="0.3">
      <c r="B996" s="32"/>
    </row>
    <row r="997" spans="2:2" ht="14.25" customHeight="1" x14ac:dyDescent="0.3">
      <c r="B997" s="32"/>
    </row>
    <row r="998" spans="2:2" ht="14.25" customHeight="1" x14ac:dyDescent="0.3">
      <c r="B998" s="32"/>
    </row>
    <row r="999" spans="2:2" ht="14.25" customHeight="1" x14ac:dyDescent="0.3">
      <c r="B999" s="32"/>
    </row>
    <row r="1000" spans="2:2" ht="14.25" customHeight="1" x14ac:dyDescent="0.3">
      <c r="B1000" s="32"/>
    </row>
  </sheetData>
  <mergeCells count="6">
    <mergeCell ref="A1:E1"/>
    <mergeCell ref="A2:E2"/>
    <mergeCell ref="A64:E64"/>
    <mergeCell ref="A184:E184"/>
    <mergeCell ref="A248:E248"/>
    <mergeCell ref="A315:E315"/>
  </mergeCells>
  <conditionalFormatting sqref="D96">
    <cfRule type="notContainsBlanks" dxfId="0" priority="1">
      <formula>LEN(TRIM(D96))&gt;0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Dr.Vikram V</dc:creator>
  <cp:lastModifiedBy>JNNCE JAMS</cp:lastModifiedBy>
  <dcterms:created xsi:type="dcterms:W3CDTF">2023-08-26T07:08:57Z</dcterms:created>
  <dcterms:modified xsi:type="dcterms:W3CDTF">2023-09-02T19:10:00Z</dcterms:modified>
</cp:coreProperties>
</file>